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workbookProtection workbookPassword="8F60" lockStructure="1" lockWindows="1"/>
  <bookViews>
    <workbookView xWindow="9300" yWindow="0" windowWidth="6060" windowHeight="8145" activeTab="3"/>
  </bookViews>
  <sheets>
    <sheet name="CD A wn" sheetId="8" r:id="rId1"/>
    <sheet name="CD B wn" sheetId="12" r:id="rId2"/>
    <sheet name="CD C wn" sheetId="13" r:id="rId3"/>
    <sheet name="Graficos-" sheetId="11" r:id="rId4"/>
  </sheets>
  <definedNames>
    <definedName name="_xlnm.Print_Area" localSheetId="0">'CD A wn'!$D$1:$N$213</definedName>
    <definedName name="_xlnm.Print_Area" localSheetId="1">'CD B wn'!$D$1:$N$84</definedName>
    <definedName name="_xlnm.Print_Area" localSheetId="2">'CD C wn'!$D$1:$N$84</definedName>
    <definedName name="_xlnm.Print_Area" localSheetId="3">'Graficos-'!$D$1:$N$95</definedName>
  </definedNames>
  <calcPr calcId="145621"/>
  <customWorkbookViews>
    <customWorkbookView name="DV2 - Vista personalizada" guid="{24095622-3E37-4E65-9656-49E8E8D99C49}" mergeInterval="0" personalView="1" maximized="1" xWindow="1" yWindow="1" windowWidth="1016" windowHeight="538" activeSheetId="3"/>
  </customWorkbookViews>
</workbook>
</file>

<file path=xl/calcChain.xml><?xml version="1.0" encoding="utf-8"?>
<calcChain xmlns="http://schemas.openxmlformats.org/spreadsheetml/2006/main">
  <c r="Q72" i="11" l="1"/>
  <c r="P72" i="11"/>
  <c r="O70" i="11"/>
  <c r="P70" i="11"/>
  <c r="H38" i="12" l="1"/>
  <c r="I38" i="12"/>
  <c r="P38" i="12"/>
  <c r="Q38" i="12"/>
  <c r="J38" i="12" s="1"/>
  <c r="H39" i="12"/>
  <c r="I39" i="12"/>
  <c r="P39" i="12"/>
  <c r="Q39" i="12"/>
  <c r="J39" i="12" s="1"/>
  <c r="H40" i="12"/>
  <c r="I40" i="12"/>
  <c r="P40" i="12"/>
  <c r="Q40" i="12"/>
  <c r="J40" i="12" s="1"/>
  <c r="H41" i="12"/>
  <c r="I41" i="12"/>
  <c r="P41" i="12"/>
  <c r="Q41" i="12"/>
  <c r="J41" i="12" s="1"/>
  <c r="H42" i="12"/>
  <c r="I42" i="12"/>
  <c r="P42" i="12"/>
  <c r="Q42" i="12"/>
  <c r="J42" i="12" s="1"/>
  <c r="H43" i="12"/>
  <c r="I43" i="12"/>
  <c r="P43" i="12"/>
  <c r="Q43" i="12"/>
  <c r="J43" i="12" s="1"/>
  <c r="H44" i="12"/>
  <c r="I44" i="12"/>
  <c r="P44" i="12"/>
  <c r="Q44" i="12"/>
  <c r="J44" i="12" s="1"/>
  <c r="H45" i="12"/>
  <c r="I45" i="12"/>
  <c r="P45" i="12"/>
  <c r="Q45" i="12"/>
  <c r="J45" i="12" s="1"/>
  <c r="H46" i="12"/>
  <c r="I46" i="12"/>
  <c r="P46" i="12"/>
  <c r="Q46" i="12"/>
  <c r="J46" i="12" s="1"/>
  <c r="H47" i="12"/>
  <c r="I47" i="12"/>
  <c r="P47" i="12"/>
  <c r="Q47" i="12"/>
  <c r="J47" i="12" s="1"/>
  <c r="H48" i="12"/>
  <c r="I48" i="12"/>
  <c r="P48" i="12"/>
  <c r="Q48" i="12"/>
  <c r="J48" i="12" s="1"/>
  <c r="H49" i="12"/>
  <c r="I49" i="12"/>
  <c r="P49" i="12"/>
  <c r="Q49" i="12"/>
  <c r="J49" i="12" s="1"/>
  <c r="H50" i="12"/>
  <c r="I50" i="12"/>
  <c r="P50" i="12"/>
  <c r="Q50" i="12"/>
  <c r="J50" i="12" s="1"/>
  <c r="H51" i="12"/>
  <c r="I51" i="12"/>
  <c r="P51" i="12"/>
  <c r="Q51" i="12"/>
  <c r="J51" i="12" s="1"/>
  <c r="H52" i="12"/>
  <c r="I52" i="12"/>
  <c r="P52" i="12"/>
  <c r="Q52" i="12"/>
  <c r="J52" i="12" s="1"/>
  <c r="H53" i="12"/>
  <c r="I53" i="12"/>
  <c r="P53" i="12"/>
  <c r="Q53" i="12"/>
  <c r="J53" i="12" s="1"/>
  <c r="H54" i="12"/>
  <c r="I54" i="12"/>
  <c r="P54" i="12"/>
  <c r="Q54" i="12"/>
  <c r="J54" i="12" s="1"/>
  <c r="H55" i="12"/>
  <c r="I55" i="12"/>
  <c r="P55" i="12"/>
  <c r="Q55" i="12"/>
  <c r="J55" i="12" s="1"/>
  <c r="H56" i="12"/>
  <c r="I56" i="12"/>
  <c r="P56" i="12"/>
  <c r="Q56" i="12"/>
  <c r="J56" i="12" s="1"/>
  <c r="H57" i="12"/>
  <c r="I57" i="12"/>
  <c r="P57" i="12"/>
  <c r="Q57" i="12"/>
  <c r="J57" i="12" s="1"/>
  <c r="H58" i="12"/>
  <c r="I58" i="12"/>
  <c r="P58" i="12"/>
  <c r="Q58" i="12"/>
  <c r="J58" i="12" s="1"/>
  <c r="H59" i="12"/>
  <c r="I59" i="12"/>
  <c r="P59" i="12"/>
  <c r="Q59" i="12"/>
  <c r="J59" i="12" s="1"/>
  <c r="H60" i="12"/>
  <c r="I60" i="12"/>
  <c r="P60" i="12"/>
  <c r="Q60" i="12"/>
  <c r="J60" i="12" s="1"/>
  <c r="H61" i="12"/>
  <c r="I61" i="12"/>
  <c r="P61" i="12"/>
  <c r="Q61" i="12"/>
  <c r="J61" i="12" s="1"/>
  <c r="H62" i="12"/>
  <c r="I62" i="12"/>
  <c r="P62" i="12"/>
  <c r="Q62" i="12"/>
  <c r="J62" i="12" s="1"/>
  <c r="H63" i="12"/>
  <c r="I63" i="12"/>
  <c r="P63" i="12"/>
  <c r="Q63" i="12"/>
  <c r="J63" i="12" s="1"/>
  <c r="H64" i="12"/>
  <c r="I64" i="12"/>
  <c r="P64" i="12"/>
  <c r="Q64" i="12"/>
  <c r="J64" i="12" s="1"/>
  <c r="H65" i="12"/>
  <c r="I65" i="12"/>
  <c r="P65" i="12"/>
  <c r="Q65" i="12"/>
  <c r="J65" i="12" s="1"/>
  <c r="H66" i="12"/>
  <c r="I66" i="12"/>
  <c r="P66" i="12"/>
  <c r="Q66" i="12"/>
  <c r="J66" i="12" s="1"/>
  <c r="H67" i="12"/>
  <c r="I67" i="12"/>
  <c r="P67" i="12"/>
  <c r="Q67" i="12"/>
  <c r="J67" i="12" s="1"/>
  <c r="H68" i="12"/>
  <c r="I68" i="12"/>
  <c r="P68" i="12"/>
  <c r="Q68" i="12"/>
  <c r="J68" i="12" s="1"/>
  <c r="H69" i="12"/>
  <c r="I69" i="12"/>
  <c r="P69" i="12"/>
  <c r="Q69" i="12"/>
  <c r="J69" i="12" s="1"/>
  <c r="H70" i="12"/>
  <c r="I70" i="12"/>
  <c r="P70" i="12"/>
  <c r="Q70" i="12"/>
  <c r="J70" i="12" s="1"/>
  <c r="H71" i="12"/>
  <c r="I71" i="12"/>
  <c r="P71" i="12"/>
  <c r="Q71" i="12"/>
  <c r="J71" i="12" s="1"/>
  <c r="H72" i="12"/>
  <c r="I72" i="12"/>
  <c r="P72" i="12"/>
  <c r="Q72" i="12"/>
  <c r="J72" i="12" s="1"/>
  <c r="H73" i="12"/>
  <c r="I73" i="12"/>
  <c r="P73" i="12"/>
  <c r="Q73" i="12"/>
  <c r="J73" i="12" s="1"/>
  <c r="H74" i="12"/>
  <c r="I74" i="12"/>
  <c r="P74" i="12"/>
  <c r="Q74" i="12"/>
  <c r="J74" i="12" s="1"/>
  <c r="H75" i="12"/>
  <c r="I75" i="12"/>
  <c r="P75" i="12"/>
  <c r="Q75" i="12"/>
  <c r="J75" i="12" s="1"/>
  <c r="H76" i="12"/>
  <c r="I76" i="12"/>
  <c r="P76" i="12"/>
  <c r="Q76" i="12"/>
  <c r="J76" i="12" s="1"/>
  <c r="H77" i="12"/>
  <c r="I77" i="12"/>
  <c r="P77" i="12"/>
  <c r="Q77" i="12"/>
  <c r="J77" i="12" s="1"/>
  <c r="H78" i="12"/>
  <c r="I78" i="12"/>
  <c r="P78" i="12"/>
  <c r="Q78" i="12"/>
  <c r="J78" i="12" s="1"/>
  <c r="H79" i="12"/>
  <c r="I79" i="12"/>
  <c r="P79" i="12"/>
  <c r="Q79" i="12"/>
  <c r="J79" i="12" s="1"/>
  <c r="H80" i="12"/>
  <c r="I80" i="12"/>
  <c r="P80" i="12"/>
  <c r="Q80" i="12"/>
  <c r="J80" i="12" s="1"/>
  <c r="H81" i="12"/>
  <c r="I81" i="12"/>
  <c r="P81" i="12"/>
  <c r="Q81" i="12"/>
  <c r="J81" i="12" s="1"/>
  <c r="H82" i="12"/>
  <c r="I82" i="12"/>
  <c r="P82" i="12"/>
  <c r="Q82" i="12"/>
  <c r="J82" i="12" s="1"/>
  <c r="H83" i="12"/>
  <c r="I83" i="12"/>
  <c r="P83" i="12"/>
  <c r="Q83" i="12"/>
  <c r="J83" i="12" s="1"/>
  <c r="H84" i="12"/>
  <c r="I84" i="12"/>
  <c r="P84" i="12"/>
  <c r="Q84" i="12"/>
  <c r="J84" i="12" s="1"/>
  <c r="H85" i="12"/>
  <c r="I85" i="12"/>
  <c r="P85" i="12"/>
  <c r="Q85" i="12"/>
  <c r="J85" i="12" s="1"/>
  <c r="H86" i="12"/>
  <c r="I86" i="12"/>
  <c r="P86" i="12"/>
  <c r="Q86" i="12"/>
  <c r="J86" i="12" s="1"/>
  <c r="H87" i="12"/>
  <c r="I87" i="12"/>
  <c r="P87" i="12"/>
  <c r="Q87" i="12"/>
  <c r="J87" i="12" s="1"/>
  <c r="H88" i="12"/>
  <c r="I88" i="12"/>
  <c r="P88" i="12"/>
  <c r="Q88" i="12"/>
  <c r="J88" i="12" s="1"/>
  <c r="H89" i="12"/>
  <c r="I89" i="12"/>
  <c r="P89" i="12"/>
  <c r="Q89" i="12"/>
  <c r="J89" i="12" s="1"/>
  <c r="H90" i="12"/>
  <c r="I90" i="12"/>
  <c r="P90" i="12"/>
  <c r="Q90" i="12"/>
  <c r="J90" i="12" s="1"/>
  <c r="H91" i="12"/>
  <c r="I91" i="12"/>
  <c r="P91" i="12"/>
  <c r="Q91" i="12"/>
  <c r="J91" i="12" s="1"/>
  <c r="H92" i="12"/>
  <c r="I92" i="12"/>
  <c r="P92" i="12"/>
  <c r="Q92" i="12"/>
  <c r="J92" i="12" s="1"/>
  <c r="H93" i="12"/>
  <c r="I93" i="12"/>
  <c r="P93" i="12"/>
  <c r="Q93" i="12"/>
  <c r="J93" i="12" s="1"/>
  <c r="H94" i="12"/>
  <c r="I94" i="12"/>
  <c r="P94" i="12"/>
  <c r="Q94" i="12"/>
  <c r="J94" i="12" s="1"/>
  <c r="H95" i="12"/>
  <c r="I95" i="12"/>
  <c r="P95" i="12"/>
  <c r="Q95" i="12"/>
  <c r="J95" i="12" s="1"/>
  <c r="H96" i="12"/>
  <c r="I96" i="12"/>
  <c r="P96" i="12"/>
  <c r="Q96" i="12"/>
  <c r="J96" i="12" s="1"/>
  <c r="H97" i="12"/>
  <c r="I97" i="12"/>
  <c r="P97" i="12"/>
  <c r="Q97" i="12"/>
  <c r="J97" i="12" s="1"/>
  <c r="H98" i="12"/>
  <c r="I98" i="12"/>
  <c r="P98" i="12"/>
  <c r="Q98" i="12"/>
  <c r="J98" i="12" s="1"/>
  <c r="H99" i="12"/>
  <c r="I99" i="12"/>
  <c r="P99" i="12"/>
  <c r="Q99" i="12"/>
  <c r="J99" i="12" s="1"/>
  <c r="H100" i="12"/>
  <c r="I100" i="12"/>
  <c r="P100" i="12"/>
  <c r="Q100" i="12"/>
  <c r="J100" i="12" s="1"/>
  <c r="H101" i="12"/>
  <c r="I101" i="12"/>
  <c r="P101" i="12"/>
  <c r="Q101" i="12"/>
  <c r="J101" i="12" s="1"/>
  <c r="H102" i="12"/>
  <c r="I102" i="12"/>
  <c r="P102" i="12"/>
  <c r="Q102" i="12"/>
  <c r="J102" i="12" s="1"/>
  <c r="H103" i="12"/>
  <c r="I103" i="12"/>
  <c r="P103" i="12"/>
  <c r="Q103" i="12"/>
  <c r="J103" i="12" s="1"/>
  <c r="H104" i="12"/>
  <c r="I104" i="12"/>
  <c r="P104" i="12"/>
  <c r="Q104" i="12"/>
  <c r="J104" i="12" s="1"/>
  <c r="H105" i="12"/>
  <c r="I105" i="12"/>
  <c r="P105" i="12"/>
  <c r="Q105" i="12"/>
  <c r="J105" i="12" s="1"/>
  <c r="H106" i="12"/>
  <c r="I106" i="12"/>
  <c r="P106" i="12"/>
  <c r="Q106" i="12"/>
  <c r="J106" i="12" s="1"/>
  <c r="H107" i="12"/>
  <c r="I107" i="12"/>
  <c r="P107" i="12"/>
  <c r="Q107" i="12"/>
  <c r="J107" i="12" s="1"/>
  <c r="H108" i="12"/>
  <c r="I108" i="12"/>
  <c r="P108" i="12"/>
  <c r="Q108" i="12"/>
  <c r="J108" i="12" s="1"/>
  <c r="H109" i="12"/>
  <c r="I109" i="12"/>
  <c r="P109" i="12"/>
  <c r="Q109" i="12"/>
  <c r="J109" i="12" s="1"/>
  <c r="H110" i="12"/>
  <c r="I110" i="12"/>
  <c r="P110" i="12"/>
  <c r="Q110" i="12"/>
  <c r="J110" i="12" s="1"/>
  <c r="H111" i="12"/>
  <c r="I111" i="12"/>
  <c r="P111" i="12"/>
  <c r="Q111" i="12"/>
  <c r="J111" i="12" s="1"/>
  <c r="H112" i="12"/>
  <c r="I112" i="12"/>
  <c r="P112" i="12"/>
  <c r="Q112" i="12"/>
  <c r="J112" i="12" s="1"/>
  <c r="H113" i="12"/>
  <c r="I113" i="12"/>
  <c r="P113" i="12"/>
  <c r="Q113" i="12"/>
  <c r="J113" i="12" s="1"/>
  <c r="H114" i="12"/>
  <c r="I114" i="12"/>
  <c r="P114" i="12"/>
  <c r="Q114" i="12"/>
  <c r="J114" i="12" s="1"/>
  <c r="H115" i="12"/>
  <c r="I115" i="12"/>
  <c r="P115" i="12"/>
  <c r="Q115" i="12"/>
  <c r="J115" i="12" s="1"/>
  <c r="H116" i="12"/>
  <c r="I116" i="12"/>
  <c r="P116" i="12"/>
  <c r="Q116" i="12"/>
  <c r="J116" i="12" s="1"/>
  <c r="H117" i="12"/>
  <c r="I117" i="12"/>
  <c r="P117" i="12"/>
  <c r="Q117" i="12"/>
  <c r="J117" i="12" s="1"/>
  <c r="H118" i="12"/>
  <c r="I118" i="12"/>
  <c r="P118" i="12"/>
  <c r="Q118" i="12"/>
  <c r="J118" i="12" s="1"/>
  <c r="H119" i="12"/>
  <c r="I119" i="12"/>
  <c r="P119" i="12"/>
  <c r="Q119" i="12"/>
  <c r="J119" i="12" s="1"/>
  <c r="H120" i="12"/>
  <c r="I120" i="12"/>
  <c r="P120" i="12"/>
  <c r="Q120" i="12"/>
  <c r="J120" i="12" s="1"/>
  <c r="H121" i="12"/>
  <c r="I121" i="12"/>
  <c r="P121" i="12"/>
  <c r="Q121" i="12"/>
  <c r="J121" i="12" s="1"/>
  <c r="H122" i="12"/>
  <c r="I122" i="12"/>
  <c r="P122" i="12"/>
  <c r="Q122" i="12"/>
  <c r="J122" i="12" s="1"/>
  <c r="H123" i="12"/>
  <c r="I123" i="12"/>
  <c r="P123" i="12"/>
  <c r="Q123" i="12"/>
  <c r="J123" i="12" s="1"/>
  <c r="H124" i="12"/>
  <c r="I124" i="12"/>
  <c r="P124" i="12"/>
  <c r="Q124" i="12"/>
  <c r="J124" i="12" s="1"/>
  <c r="H125" i="12"/>
  <c r="I125" i="12"/>
  <c r="P125" i="12"/>
  <c r="Q125" i="12"/>
  <c r="J125" i="12" s="1"/>
  <c r="H126" i="12"/>
  <c r="I126" i="12"/>
  <c r="P126" i="12"/>
  <c r="Q126" i="12"/>
  <c r="J126" i="12" s="1"/>
  <c r="L224" i="8"/>
  <c r="H196" i="8"/>
  <c r="I196" i="8"/>
  <c r="P196" i="8"/>
  <c r="Q196" i="8"/>
  <c r="J196" i="8" s="1"/>
  <c r="H197" i="8"/>
  <c r="I197" i="8"/>
  <c r="P197" i="8"/>
  <c r="Q197" i="8"/>
  <c r="J197" i="8" s="1"/>
  <c r="H198" i="8"/>
  <c r="I198" i="8"/>
  <c r="P198" i="8"/>
  <c r="Q198" i="8"/>
  <c r="J198" i="8" s="1"/>
  <c r="H199" i="8"/>
  <c r="I199" i="8"/>
  <c r="P199" i="8"/>
  <c r="Q199" i="8"/>
  <c r="J199" i="8" s="1"/>
  <c r="H200" i="8"/>
  <c r="I200" i="8"/>
  <c r="P200" i="8"/>
  <c r="Q200" i="8"/>
  <c r="J200" i="8" s="1"/>
  <c r="H201" i="8"/>
  <c r="I201" i="8"/>
  <c r="P201" i="8"/>
  <c r="Q201" i="8"/>
  <c r="J201" i="8" s="1"/>
  <c r="H202" i="8"/>
  <c r="I202" i="8"/>
  <c r="P202" i="8"/>
  <c r="Q202" i="8"/>
  <c r="J202" i="8" s="1"/>
  <c r="H203" i="8"/>
  <c r="I203" i="8"/>
  <c r="P203" i="8"/>
  <c r="Q203" i="8"/>
  <c r="J203" i="8" s="1"/>
  <c r="H204" i="8"/>
  <c r="I204" i="8"/>
  <c r="P204" i="8"/>
  <c r="Q204" i="8"/>
  <c r="J204" i="8" s="1"/>
  <c r="H175" i="8"/>
  <c r="I175" i="8"/>
  <c r="P175" i="8"/>
  <c r="Q175" i="8"/>
  <c r="J175" i="8" s="1"/>
  <c r="H176" i="8"/>
  <c r="I176" i="8"/>
  <c r="P176" i="8"/>
  <c r="Q176" i="8"/>
  <c r="J176" i="8" s="1"/>
  <c r="H177" i="8"/>
  <c r="I177" i="8"/>
  <c r="P177" i="8"/>
  <c r="Q177" i="8"/>
  <c r="J177" i="8" s="1"/>
  <c r="H178" i="8"/>
  <c r="I178" i="8"/>
  <c r="P178" i="8"/>
  <c r="Q178" i="8"/>
  <c r="J178" i="8" s="1"/>
  <c r="H179" i="8"/>
  <c r="I179" i="8"/>
  <c r="P179" i="8"/>
  <c r="Q179" i="8"/>
  <c r="J179" i="8" s="1"/>
  <c r="H180" i="8"/>
  <c r="I180" i="8"/>
  <c r="P180" i="8"/>
  <c r="Q180" i="8"/>
  <c r="J180" i="8" s="1"/>
  <c r="H181" i="8"/>
  <c r="I181" i="8"/>
  <c r="P181" i="8"/>
  <c r="Q181" i="8"/>
  <c r="J181" i="8" s="1"/>
  <c r="H182" i="8"/>
  <c r="I182" i="8"/>
  <c r="P182" i="8"/>
  <c r="Q182" i="8"/>
  <c r="J182" i="8" s="1"/>
  <c r="H183" i="8"/>
  <c r="I183" i="8"/>
  <c r="P183" i="8"/>
  <c r="Q183" i="8"/>
  <c r="J183" i="8" s="1"/>
  <c r="H184" i="8"/>
  <c r="I184" i="8"/>
  <c r="P184" i="8"/>
  <c r="Q184" i="8"/>
  <c r="J184" i="8" s="1"/>
  <c r="H185" i="8"/>
  <c r="I185" i="8"/>
  <c r="P185" i="8"/>
  <c r="Q185" i="8"/>
  <c r="J185" i="8" s="1"/>
  <c r="H186" i="8"/>
  <c r="I186" i="8"/>
  <c r="P186" i="8"/>
  <c r="Q186" i="8"/>
  <c r="J186" i="8" s="1"/>
  <c r="H187" i="8"/>
  <c r="I187" i="8"/>
  <c r="P187" i="8"/>
  <c r="Q187" i="8"/>
  <c r="J187" i="8" s="1"/>
  <c r="H188" i="8"/>
  <c r="I188" i="8"/>
  <c r="P188" i="8"/>
  <c r="Q188" i="8"/>
  <c r="J188" i="8" s="1"/>
  <c r="H189" i="8"/>
  <c r="I189" i="8"/>
  <c r="P189" i="8"/>
  <c r="Q189" i="8"/>
  <c r="J189" i="8" s="1"/>
  <c r="H190" i="8"/>
  <c r="I190" i="8"/>
  <c r="P190" i="8"/>
  <c r="Q190" i="8"/>
  <c r="J190" i="8" s="1"/>
  <c r="H191" i="8"/>
  <c r="I191" i="8"/>
  <c r="P191" i="8"/>
  <c r="Q191" i="8"/>
  <c r="J191" i="8" s="1"/>
  <c r="H192" i="8"/>
  <c r="I192" i="8"/>
  <c r="P192" i="8"/>
  <c r="Q192" i="8"/>
  <c r="J192" i="8" s="1"/>
  <c r="H193" i="8"/>
  <c r="I193" i="8"/>
  <c r="P193" i="8"/>
  <c r="Q193" i="8"/>
  <c r="J193" i="8" s="1"/>
  <c r="H194" i="8"/>
  <c r="I194" i="8"/>
  <c r="P194" i="8"/>
  <c r="Q194" i="8"/>
  <c r="J194" i="8" s="1"/>
  <c r="H195" i="8"/>
  <c r="I195" i="8"/>
  <c r="P195" i="8"/>
  <c r="Q195" i="8"/>
  <c r="J195" i="8" s="1"/>
  <c r="H71" i="8"/>
  <c r="I71" i="8"/>
  <c r="P71" i="8"/>
  <c r="Q71" i="8"/>
  <c r="J71" i="8" s="1"/>
  <c r="H72" i="8"/>
  <c r="I72" i="8"/>
  <c r="P72" i="8"/>
  <c r="Q72" i="8"/>
  <c r="J72" i="8" s="1"/>
  <c r="H73" i="8"/>
  <c r="I73" i="8"/>
  <c r="P73" i="8"/>
  <c r="Q73" i="8"/>
  <c r="J73" i="8" s="1"/>
  <c r="H74" i="8"/>
  <c r="I74" i="8"/>
  <c r="P74" i="8"/>
  <c r="Q74" i="8"/>
  <c r="J74" i="8" s="1"/>
  <c r="H75" i="8"/>
  <c r="I75" i="8"/>
  <c r="P75" i="8"/>
  <c r="Q75" i="8"/>
  <c r="J75" i="8" s="1"/>
  <c r="H76" i="8"/>
  <c r="I76" i="8"/>
  <c r="P76" i="8"/>
  <c r="Q76" i="8"/>
  <c r="J76" i="8" s="1"/>
  <c r="H77" i="8"/>
  <c r="I77" i="8"/>
  <c r="P77" i="8"/>
  <c r="Q77" i="8"/>
  <c r="J77" i="8" s="1"/>
  <c r="H78" i="8"/>
  <c r="I78" i="8"/>
  <c r="P78" i="8"/>
  <c r="Q78" i="8"/>
  <c r="J78" i="8" s="1"/>
  <c r="H79" i="8"/>
  <c r="I79" i="8"/>
  <c r="P79" i="8"/>
  <c r="Q79" i="8"/>
  <c r="J79" i="8" s="1"/>
  <c r="H80" i="8"/>
  <c r="I80" i="8"/>
  <c r="P80" i="8"/>
  <c r="Q80" i="8"/>
  <c r="J80" i="8" s="1"/>
  <c r="H81" i="8"/>
  <c r="I81" i="8"/>
  <c r="P81" i="8"/>
  <c r="Q81" i="8"/>
  <c r="J81" i="8" s="1"/>
  <c r="H82" i="8"/>
  <c r="I82" i="8"/>
  <c r="P82" i="8"/>
  <c r="Q82" i="8"/>
  <c r="J82" i="8" s="1"/>
  <c r="H83" i="8"/>
  <c r="I83" i="8"/>
  <c r="P83" i="8"/>
  <c r="Q83" i="8"/>
  <c r="J83" i="8" s="1"/>
  <c r="H84" i="8"/>
  <c r="I84" i="8"/>
  <c r="P84" i="8"/>
  <c r="Q84" i="8"/>
  <c r="J84" i="8" s="1"/>
  <c r="H85" i="8"/>
  <c r="I85" i="8"/>
  <c r="P85" i="8"/>
  <c r="Q85" i="8"/>
  <c r="J85" i="8" s="1"/>
  <c r="H86" i="8"/>
  <c r="I86" i="8"/>
  <c r="P86" i="8"/>
  <c r="Q86" i="8"/>
  <c r="J86" i="8" s="1"/>
  <c r="H87" i="8"/>
  <c r="I87" i="8"/>
  <c r="P87" i="8"/>
  <c r="Q87" i="8"/>
  <c r="J87" i="8" s="1"/>
  <c r="H88" i="8"/>
  <c r="I88" i="8"/>
  <c r="P88" i="8"/>
  <c r="Q88" i="8"/>
  <c r="J88" i="8" s="1"/>
  <c r="H89" i="8"/>
  <c r="I89" i="8"/>
  <c r="P89" i="8"/>
  <c r="Q89" i="8"/>
  <c r="J89" i="8" s="1"/>
  <c r="H90" i="8"/>
  <c r="I90" i="8"/>
  <c r="P90" i="8"/>
  <c r="Q90" i="8"/>
  <c r="J90" i="8" s="1"/>
  <c r="H91" i="8"/>
  <c r="I91" i="8"/>
  <c r="P91" i="8"/>
  <c r="Q91" i="8"/>
  <c r="J91" i="8" s="1"/>
  <c r="H92" i="8"/>
  <c r="I92" i="8"/>
  <c r="P92" i="8"/>
  <c r="Q92" i="8"/>
  <c r="J92" i="8" s="1"/>
  <c r="H93" i="8"/>
  <c r="I93" i="8"/>
  <c r="P93" i="8"/>
  <c r="Q93" i="8"/>
  <c r="J93" i="8" s="1"/>
  <c r="H94" i="8"/>
  <c r="I94" i="8"/>
  <c r="P94" i="8"/>
  <c r="Q94" i="8"/>
  <c r="J94" i="8" s="1"/>
  <c r="H95" i="8"/>
  <c r="I95" i="8"/>
  <c r="P95" i="8"/>
  <c r="Q95" i="8"/>
  <c r="J95" i="8" s="1"/>
  <c r="H96" i="8"/>
  <c r="I96" i="8"/>
  <c r="P96" i="8"/>
  <c r="Q96" i="8"/>
  <c r="J96" i="8" s="1"/>
  <c r="H97" i="8"/>
  <c r="I97" i="8"/>
  <c r="P97" i="8"/>
  <c r="Q97" i="8"/>
  <c r="J97" i="8" s="1"/>
  <c r="H98" i="8"/>
  <c r="I98" i="8"/>
  <c r="P98" i="8"/>
  <c r="Q98" i="8"/>
  <c r="J98" i="8" s="1"/>
  <c r="H99" i="8"/>
  <c r="I99" i="8"/>
  <c r="P99" i="8"/>
  <c r="Q99" i="8"/>
  <c r="J99" i="8" s="1"/>
  <c r="H100" i="8"/>
  <c r="I100" i="8"/>
  <c r="P100" i="8"/>
  <c r="Q100" i="8"/>
  <c r="J100" i="8" s="1"/>
  <c r="H101" i="8"/>
  <c r="I101" i="8"/>
  <c r="P101" i="8"/>
  <c r="Q101" i="8"/>
  <c r="J101" i="8" s="1"/>
  <c r="H102" i="8"/>
  <c r="I102" i="8"/>
  <c r="P102" i="8"/>
  <c r="Q102" i="8"/>
  <c r="J102" i="8" s="1"/>
  <c r="H103" i="8"/>
  <c r="I103" i="8"/>
  <c r="P103" i="8"/>
  <c r="Q103" i="8"/>
  <c r="J103" i="8" s="1"/>
  <c r="H104" i="8"/>
  <c r="I104" i="8"/>
  <c r="P104" i="8"/>
  <c r="Q104" i="8"/>
  <c r="J104" i="8" s="1"/>
  <c r="H105" i="8"/>
  <c r="I105" i="8"/>
  <c r="P105" i="8"/>
  <c r="Q105" i="8"/>
  <c r="J105" i="8" s="1"/>
  <c r="H106" i="8"/>
  <c r="I106" i="8"/>
  <c r="P106" i="8"/>
  <c r="Q106" i="8"/>
  <c r="J106" i="8" s="1"/>
  <c r="H107" i="8"/>
  <c r="I107" i="8"/>
  <c r="P107" i="8"/>
  <c r="Q107" i="8"/>
  <c r="J107" i="8" s="1"/>
  <c r="H108" i="8"/>
  <c r="I108" i="8"/>
  <c r="P108" i="8"/>
  <c r="Q108" i="8"/>
  <c r="J108" i="8" s="1"/>
  <c r="H109" i="8"/>
  <c r="I109" i="8"/>
  <c r="P109" i="8"/>
  <c r="Q109" i="8"/>
  <c r="J109" i="8" s="1"/>
  <c r="H110" i="8"/>
  <c r="I110" i="8"/>
  <c r="P110" i="8"/>
  <c r="Q110" i="8"/>
  <c r="J110" i="8" s="1"/>
  <c r="H111" i="8"/>
  <c r="I111" i="8"/>
  <c r="P111" i="8"/>
  <c r="Q111" i="8"/>
  <c r="J111" i="8" s="1"/>
  <c r="H112" i="8"/>
  <c r="I112" i="8"/>
  <c r="P112" i="8"/>
  <c r="Q112" i="8"/>
  <c r="J112" i="8" s="1"/>
  <c r="H113" i="8"/>
  <c r="I113" i="8"/>
  <c r="P113" i="8"/>
  <c r="Q113" i="8"/>
  <c r="J113" i="8" s="1"/>
  <c r="H114" i="8"/>
  <c r="I114" i="8"/>
  <c r="P114" i="8"/>
  <c r="Q114" i="8"/>
  <c r="J114" i="8" s="1"/>
  <c r="H115" i="8"/>
  <c r="I115" i="8"/>
  <c r="P115" i="8"/>
  <c r="Q115" i="8"/>
  <c r="J115" i="8" s="1"/>
  <c r="H116" i="8"/>
  <c r="I116" i="8"/>
  <c r="P116" i="8"/>
  <c r="Q116" i="8"/>
  <c r="J116" i="8" s="1"/>
  <c r="H117" i="8"/>
  <c r="I117" i="8"/>
  <c r="P117" i="8"/>
  <c r="Q117" i="8"/>
  <c r="J117" i="8" s="1"/>
  <c r="H118" i="8"/>
  <c r="I118" i="8"/>
  <c r="P118" i="8"/>
  <c r="Q118" i="8"/>
  <c r="J118" i="8" s="1"/>
  <c r="H119" i="8"/>
  <c r="I119" i="8"/>
  <c r="P119" i="8"/>
  <c r="Q119" i="8"/>
  <c r="J119" i="8" s="1"/>
  <c r="H120" i="8"/>
  <c r="I120" i="8"/>
  <c r="P120" i="8"/>
  <c r="Q120" i="8"/>
  <c r="J120" i="8" s="1"/>
  <c r="H121" i="8"/>
  <c r="I121" i="8"/>
  <c r="P121" i="8"/>
  <c r="Q121" i="8"/>
  <c r="J121" i="8" s="1"/>
  <c r="H122" i="8"/>
  <c r="I122" i="8"/>
  <c r="P122" i="8"/>
  <c r="Q122" i="8"/>
  <c r="J122" i="8" s="1"/>
  <c r="H123" i="8"/>
  <c r="I123" i="8"/>
  <c r="P123" i="8"/>
  <c r="Q123" i="8"/>
  <c r="J123" i="8" s="1"/>
  <c r="H124" i="8"/>
  <c r="I124" i="8"/>
  <c r="P124" i="8"/>
  <c r="Q124" i="8"/>
  <c r="J124" i="8" s="1"/>
  <c r="H125" i="8"/>
  <c r="I125" i="8"/>
  <c r="P125" i="8"/>
  <c r="Q125" i="8"/>
  <c r="J125" i="8" s="1"/>
  <c r="H126" i="8"/>
  <c r="I126" i="8"/>
  <c r="P126" i="8"/>
  <c r="Q126" i="8"/>
  <c r="J126" i="8" s="1"/>
  <c r="H127" i="8"/>
  <c r="I127" i="8"/>
  <c r="P127" i="8"/>
  <c r="Q127" i="8"/>
  <c r="J127" i="8" s="1"/>
  <c r="H128" i="8"/>
  <c r="I128" i="8"/>
  <c r="P128" i="8"/>
  <c r="Q128" i="8"/>
  <c r="J128" i="8" s="1"/>
  <c r="H129" i="8"/>
  <c r="I129" i="8"/>
  <c r="P129" i="8"/>
  <c r="Q129" i="8"/>
  <c r="J129" i="8" s="1"/>
  <c r="H130" i="8"/>
  <c r="I130" i="8"/>
  <c r="P130" i="8"/>
  <c r="Q130" i="8"/>
  <c r="J130" i="8" s="1"/>
  <c r="H131" i="8"/>
  <c r="I131" i="8"/>
  <c r="P131" i="8"/>
  <c r="Q131" i="8"/>
  <c r="J131" i="8" s="1"/>
  <c r="H132" i="8"/>
  <c r="I132" i="8"/>
  <c r="P132" i="8"/>
  <c r="Q132" i="8"/>
  <c r="J132" i="8" s="1"/>
  <c r="H133" i="8"/>
  <c r="I133" i="8"/>
  <c r="P133" i="8"/>
  <c r="Q133" i="8"/>
  <c r="J133" i="8" s="1"/>
  <c r="H134" i="8"/>
  <c r="I134" i="8"/>
  <c r="P134" i="8"/>
  <c r="Q134" i="8"/>
  <c r="J134" i="8" s="1"/>
  <c r="H135" i="8"/>
  <c r="I135" i="8"/>
  <c r="P135" i="8"/>
  <c r="Q135" i="8"/>
  <c r="J135" i="8" s="1"/>
  <c r="H136" i="8"/>
  <c r="I136" i="8"/>
  <c r="P136" i="8"/>
  <c r="Q136" i="8"/>
  <c r="J136" i="8" s="1"/>
  <c r="H137" i="8"/>
  <c r="I137" i="8"/>
  <c r="P137" i="8"/>
  <c r="Q137" i="8"/>
  <c r="J137" i="8" s="1"/>
  <c r="H138" i="8"/>
  <c r="I138" i="8"/>
  <c r="P138" i="8"/>
  <c r="Q138" i="8"/>
  <c r="J138" i="8" s="1"/>
  <c r="H139" i="8"/>
  <c r="I139" i="8"/>
  <c r="P139" i="8"/>
  <c r="Q139" i="8"/>
  <c r="J139" i="8" s="1"/>
  <c r="H140" i="8"/>
  <c r="I140" i="8"/>
  <c r="P140" i="8"/>
  <c r="Q140" i="8"/>
  <c r="J140" i="8" s="1"/>
  <c r="H141" i="8"/>
  <c r="I141" i="8"/>
  <c r="P141" i="8"/>
  <c r="Q141" i="8"/>
  <c r="J141" i="8" s="1"/>
  <c r="H142" i="8"/>
  <c r="I142" i="8"/>
  <c r="P142" i="8"/>
  <c r="Q142" i="8"/>
  <c r="J142" i="8" s="1"/>
  <c r="H143" i="8"/>
  <c r="I143" i="8"/>
  <c r="P143" i="8"/>
  <c r="Q143" i="8"/>
  <c r="J143" i="8" s="1"/>
  <c r="H144" i="8"/>
  <c r="I144" i="8"/>
  <c r="P144" i="8"/>
  <c r="Q144" i="8"/>
  <c r="J144" i="8" s="1"/>
  <c r="H145" i="8"/>
  <c r="I145" i="8"/>
  <c r="P145" i="8"/>
  <c r="Q145" i="8"/>
  <c r="J145" i="8" s="1"/>
  <c r="H146" i="8"/>
  <c r="I146" i="8"/>
  <c r="P146" i="8"/>
  <c r="Q146" i="8"/>
  <c r="J146" i="8" s="1"/>
  <c r="H147" i="8"/>
  <c r="I147" i="8"/>
  <c r="P147" i="8"/>
  <c r="Q147" i="8"/>
  <c r="J147" i="8" s="1"/>
  <c r="H148" i="8"/>
  <c r="I148" i="8"/>
  <c r="P148" i="8"/>
  <c r="Q148" i="8"/>
  <c r="J148" i="8" s="1"/>
  <c r="H149" i="8"/>
  <c r="I149" i="8"/>
  <c r="P149" i="8"/>
  <c r="Q149" i="8"/>
  <c r="J149" i="8" s="1"/>
  <c r="H150" i="8"/>
  <c r="I150" i="8"/>
  <c r="P150" i="8"/>
  <c r="Q150" i="8"/>
  <c r="J150" i="8" s="1"/>
  <c r="H151" i="8"/>
  <c r="I151" i="8"/>
  <c r="P151" i="8"/>
  <c r="Q151" i="8"/>
  <c r="J151" i="8" s="1"/>
  <c r="H152" i="8"/>
  <c r="I152" i="8"/>
  <c r="P152" i="8"/>
  <c r="Q152" i="8"/>
  <c r="J152" i="8" s="1"/>
  <c r="H153" i="8"/>
  <c r="I153" i="8"/>
  <c r="P153" i="8"/>
  <c r="Q153" i="8"/>
  <c r="J153" i="8" s="1"/>
  <c r="H154" i="8"/>
  <c r="I154" i="8"/>
  <c r="P154" i="8"/>
  <c r="Q154" i="8"/>
  <c r="J154" i="8" s="1"/>
  <c r="H155" i="8"/>
  <c r="I155" i="8"/>
  <c r="P155" i="8"/>
  <c r="Q155" i="8"/>
  <c r="J155" i="8" s="1"/>
  <c r="H156" i="8"/>
  <c r="I156" i="8"/>
  <c r="P156" i="8"/>
  <c r="Q156" i="8"/>
  <c r="J156" i="8" s="1"/>
  <c r="H157" i="8"/>
  <c r="I157" i="8"/>
  <c r="P157" i="8"/>
  <c r="Q157" i="8"/>
  <c r="J157" i="8" s="1"/>
  <c r="H158" i="8"/>
  <c r="I158" i="8"/>
  <c r="P158" i="8"/>
  <c r="Q158" i="8"/>
  <c r="J158" i="8" s="1"/>
  <c r="H159" i="8"/>
  <c r="I159" i="8"/>
  <c r="P159" i="8"/>
  <c r="Q159" i="8"/>
  <c r="J159" i="8" s="1"/>
  <c r="H160" i="8"/>
  <c r="I160" i="8"/>
  <c r="P160" i="8"/>
  <c r="Q160" i="8"/>
  <c r="J160" i="8" s="1"/>
  <c r="H161" i="8"/>
  <c r="I161" i="8"/>
  <c r="P161" i="8"/>
  <c r="Q161" i="8"/>
  <c r="J161" i="8" s="1"/>
  <c r="H162" i="8"/>
  <c r="I162" i="8"/>
  <c r="P162" i="8"/>
  <c r="Q162" i="8"/>
  <c r="J162" i="8" s="1"/>
  <c r="H163" i="8"/>
  <c r="I163" i="8"/>
  <c r="P163" i="8"/>
  <c r="Q163" i="8"/>
  <c r="J163" i="8" s="1"/>
  <c r="H164" i="8"/>
  <c r="I164" i="8"/>
  <c r="P164" i="8"/>
  <c r="Q164" i="8"/>
  <c r="J164" i="8" s="1"/>
  <c r="H165" i="8"/>
  <c r="I165" i="8"/>
  <c r="P165" i="8"/>
  <c r="Q165" i="8"/>
  <c r="J165" i="8" s="1"/>
  <c r="H166" i="8"/>
  <c r="I166" i="8"/>
  <c r="P166" i="8"/>
  <c r="Q166" i="8"/>
  <c r="J166" i="8" s="1"/>
  <c r="H167" i="8"/>
  <c r="I167" i="8"/>
  <c r="P167" i="8"/>
  <c r="Q167" i="8"/>
  <c r="J167" i="8" s="1"/>
  <c r="H168" i="8"/>
  <c r="I168" i="8"/>
  <c r="P168" i="8"/>
  <c r="Q168" i="8"/>
  <c r="J168" i="8" s="1"/>
  <c r="H169" i="8"/>
  <c r="I169" i="8"/>
  <c r="P169" i="8"/>
  <c r="Q169" i="8"/>
  <c r="J169" i="8" s="1"/>
  <c r="H170" i="8"/>
  <c r="I170" i="8"/>
  <c r="P170" i="8"/>
  <c r="Q170" i="8"/>
  <c r="J170" i="8" s="1"/>
  <c r="H171" i="8"/>
  <c r="I171" i="8"/>
  <c r="P171" i="8"/>
  <c r="Q171" i="8"/>
  <c r="J171" i="8" s="1"/>
  <c r="H172" i="8"/>
  <c r="I172" i="8"/>
  <c r="P172" i="8"/>
  <c r="Q172" i="8"/>
  <c r="J172" i="8" s="1"/>
  <c r="H173" i="8"/>
  <c r="I173" i="8"/>
  <c r="P173" i="8"/>
  <c r="Q173" i="8"/>
  <c r="J173" i="8" s="1"/>
  <c r="H174" i="8"/>
  <c r="I174" i="8"/>
  <c r="P174" i="8"/>
  <c r="Q174" i="8"/>
  <c r="J174" i="8" s="1"/>
  <c r="K126" i="12" l="1"/>
  <c r="S126" i="12" s="1"/>
  <c r="L126" i="12"/>
  <c r="M126" i="12" s="1"/>
  <c r="K125" i="12"/>
  <c r="S125" i="12" s="1"/>
  <c r="L125" i="12"/>
  <c r="M125" i="12" s="1"/>
  <c r="K124" i="12"/>
  <c r="S124" i="12" s="1"/>
  <c r="L124" i="12"/>
  <c r="M124" i="12" s="1"/>
  <c r="K123" i="12"/>
  <c r="S123" i="12" s="1"/>
  <c r="L123" i="12"/>
  <c r="M123" i="12" s="1"/>
  <c r="K122" i="12"/>
  <c r="S122" i="12" s="1"/>
  <c r="L122" i="12"/>
  <c r="M122" i="12" s="1"/>
  <c r="K121" i="12"/>
  <c r="S121" i="12" s="1"/>
  <c r="L121" i="12"/>
  <c r="M121" i="12" s="1"/>
  <c r="K120" i="12"/>
  <c r="S120" i="12" s="1"/>
  <c r="L120" i="12"/>
  <c r="M120" i="12" s="1"/>
  <c r="K119" i="12"/>
  <c r="S119" i="12" s="1"/>
  <c r="L119" i="12"/>
  <c r="M119" i="12" s="1"/>
  <c r="K118" i="12"/>
  <c r="S118" i="12" s="1"/>
  <c r="L118" i="12"/>
  <c r="M118" i="12" s="1"/>
  <c r="K117" i="12"/>
  <c r="S117" i="12" s="1"/>
  <c r="L117" i="12"/>
  <c r="M117" i="12" s="1"/>
  <c r="K116" i="12"/>
  <c r="S116" i="12" s="1"/>
  <c r="L116" i="12"/>
  <c r="M116" i="12" s="1"/>
  <c r="K115" i="12"/>
  <c r="S115" i="12" s="1"/>
  <c r="L115" i="12"/>
  <c r="M115" i="12" s="1"/>
  <c r="K114" i="12"/>
  <c r="S114" i="12" s="1"/>
  <c r="L114" i="12"/>
  <c r="M114" i="12" s="1"/>
  <c r="K113" i="12"/>
  <c r="S113" i="12" s="1"/>
  <c r="L113" i="12"/>
  <c r="M113" i="12" s="1"/>
  <c r="K112" i="12"/>
  <c r="S112" i="12" s="1"/>
  <c r="L112" i="12"/>
  <c r="M112" i="12" s="1"/>
  <c r="K111" i="12"/>
  <c r="S111" i="12" s="1"/>
  <c r="L111" i="12"/>
  <c r="M111" i="12" s="1"/>
  <c r="K110" i="12"/>
  <c r="S110" i="12" s="1"/>
  <c r="L110" i="12"/>
  <c r="M110" i="12" s="1"/>
  <c r="K109" i="12"/>
  <c r="S109" i="12" s="1"/>
  <c r="L109" i="12"/>
  <c r="M109" i="12" s="1"/>
  <c r="K108" i="12"/>
  <c r="S108" i="12" s="1"/>
  <c r="L108" i="12"/>
  <c r="M108" i="12" s="1"/>
  <c r="K107" i="12"/>
  <c r="S107" i="12" s="1"/>
  <c r="L107" i="12"/>
  <c r="M107" i="12" s="1"/>
  <c r="K106" i="12"/>
  <c r="S106" i="12" s="1"/>
  <c r="L106" i="12"/>
  <c r="M106" i="12" s="1"/>
  <c r="K105" i="12"/>
  <c r="S105" i="12" s="1"/>
  <c r="L105" i="12"/>
  <c r="M105" i="12" s="1"/>
  <c r="K104" i="12"/>
  <c r="S104" i="12" s="1"/>
  <c r="L104" i="12"/>
  <c r="M104" i="12" s="1"/>
  <c r="K103" i="12"/>
  <c r="S103" i="12" s="1"/>
  <c r="L103" i="12"/>
  <c r="M103" i="12" s="1"/>
  <c r="K102" i="12"/>
  <c r="S102" i="12" s="1"/>
  <c r="L102" i="12"/>
  <c r="M102" i="12" s="1"/>
  <c r="K101" i="12"/>
  <c r="S101" i="12" s="1"/>
  <c r="L101" i="12"/>
  <c r="M101" i="12" s="1"/>
  <c r="K100" i="12"/>
  <c r="S100" i="12" s="1"/>
  <c r="L100" i="12"/>
  <c r="M100" i="12" s="1"/>
  <c r="K99" i="12"/>
  <c r="S99" i="12" s="1"/>
  <c r="L99" i="12"/>
  <c r="M99" i="12" s="1"/>
  <c r="K98" i="12"/>
  <c r="S98" i="12" s="1"/>
  <c r="L98" i="12"/>
  <c r="M98" i="12" s="1"/>
  <c r="K97" i="12"/>
  <c r="S97" i="12" s="1"/>
  <c r="L97" i="12"/>
  <c r="M97" i="12" s="1"/>
  <c r="K96" i="12"/>
  <c r="S96" i="12" s="1"/>
  <c r="L96" i="12"/>
  <c r="M96" i="12" s="1"/>
  <c r="K95" i="12"/>
  <c r="S95" i="12" s="1"/>
  <c r="L95" i="12"/>
  <c r="M95" i="12" s="1"/>
  <c r="K94" i="12"/>
  <c r="S94" i="12" s="1"/>
  <c r="L94" i="12"/>
  <c r="M94" i="12" s="1"/>
  <c r="K93" i="12"/>
  <c r="S93" i="12" s="1"/>
  <c r="L93" i="12"/>
  <c r="M93" i="12" s="1"/>
  <c r="K92" i="12"/>
  <c r="S92" i="12" s="1"/>
  <c r="L92" i="12"/>
  <c r="M92" i="12" s="1"/>
  <c r="K91" i="12"/>
  <c r="S91" i="12" s="1"/>
  <c r="L91" i="12"/>
  <c r="M91" i="12" s="1"/>
  <c r="K90" i="12"/>
  <c r="S90" i="12" s="1"/>
  <c r="L90" i="12"/>
  <c r="M90" i="12" s="1"/>
  <c r="K89" i="12"/>
  <c r="S89" i="12" s="1"/>
  <c r="L89" i="12"/>
  <c r="M89" i="12" s="1"/>
  <c r="K88" i="12"/>
  <c r="S88" i="12" s="1"/>
  <c r="L88" i="12"/>
  <c r="M88" i="12" s="1"/>
  <c r="K87" i="12"/>
  <c r="S87" i="12" s="1"/>
  <c r="L87" i="12"/>
  <c r="M87" i="12" s="1"/>
  <c r="K86" i="12"/>
  <c r="S86" i="12" s="1"/>
  <c r="L86" i="12"/>
  <c r="M86" i="12" s="1"/>
  <c r="K85" i="12"/>
  <c r="S85" i="12" s="1"/>
  <c r="L85" i="12"/>
  <c r="M85" i="12" s="1"/>
  <c r="K84" i="12"/>
  <c r="S84" i="12" s="1"/>
  <c r="L84" i="12"/>
  <c r="M84" i="12" s="1"/>
  <c r="K83" i="12"/>
  <c r="S83" i="12" s="1"/>
  <c r="L83" i="12"/>
  <c r="M83" i="12" s="1"/>
  <c r="K82" i="12"/>
  <c r="S82" i="12" s="1"/>
  <c r="L82" i="12"/>
  <c r="M82" i="12" s="1"/>
  <c r="K81" i="12"/>
  <c r="S81" i="12" s="1"/>
  <c r="L81" i="12"/>
  <c r="M81" i="12" s="1"/>
  <c r="K80" i="12"/>
  <c r="S80" i="12" s="1"/>
  <c r="L80" i="12"/>
  <c r="M80" i="12" s="1"/>
  <c r="K79" i="12"/>
  <c r="S79" i="12" s="1"/>
  <c r="L79" i="12"/>
  <c r="M79" i="12" s="1"/>
  <c r="K78" i="12"/>
  <c r="S78" i="12" s="1"/>
  <c r="L78" i="12"/>
  <c r="M78" i="12" s="1"/>
  <c r="K77" i="12"/>
  <c r="S77" i="12" s="1"/>
  <c r="L77" i="12"/>
  <c r="M77" i="12" s="1"/>
  <c r="K76" i="12"/>
  <c r="S76" i="12" s="1"/>
  <c r="L76" i="12"/>
  <c r="M76" i="12" s="1"/>
  <c r="K75" i="12"/>
  <c r="S75" i="12" s="1"/>
  <c r="L75" i="12"/>
  <c r="M75" i="12" s="1"/>
  <c r="K74" i="12"/>
  <c r="S74" i="12" s="1"/>
  <c r="L74" i="12"/>
  <c r="M74" i="12" s="1"/>
  <c r="K73" i="12"/>
  <c r="S73" i="12" s="1"/>
  <c r="L73" i="12"/>
  <c r="M73" i="12" s="1"/>
  <c r="K72" i="12"/>
  <c r="S72" i="12" s="1"/>
  <c r="L72" i="12"/>
  <c r="M72" i="12" s="1"/>
  <c r="K71" i="12"/>
  <c r="S71" i="12" s="1"/>
  <c r="L71" i="12"/>
  <c r="M71" i="12" s="1"/>
  <c r="K70" i="12"/>
  <c r="S70" i="12" s="1"/>
  <c r="L70" i="12"/>
  <c r="M70" i="12" s="1"/>
  <c r="K69" i="12"/>
  <c r="S69" i="12" s="1"/>
  <c r="L69" i="12"/>
  <c r="M69" i="12" s="1"/>
  <c r="K68" i="12"/>
  <c r="S68" i="12" s="1"/>
  <c r="L68" i="12"/>
  <c r="M68" i="12" s="1"/>
  <c r="K67" i="12"/>
  <c r="S67" i="12" s="1"/>
  <c r="L67" i="12"/>
  <c r="M67" i="12" s="1"/>
  <c r="K66" i="12"/>
  <c r="S66" i="12" s="1"/>
  <c r="L66" i="12"/>
  <c r="M66" i="12" s="1"/>
  <c r="K65" i="12"/>
  <c r="S65" i="12" s="1"/>
  <c r="L65" i="12"/>
  <c r="M65" i="12" s="1"/>
  <c r="K64" i="12"/>
  <c r="S64" i="12" s="1"/>
  <c r="L64" i="12"/>
  <c r="M64" i="12" s="1"/>
  <c r="K63" i="12"/>
  <c r="S63" i="12" s="1"/>
  <c r="L63" i="12"/>
  <c r="M63" i="12" s="1"/>
  <c r="K62" i="12"/>
  <c r="S62" i="12" s="1"/>
  <c r="L62" i="12"/>
  <c r="M62" i="12" s="1"/>
  <c r="K61" i="12"/>
  <c r="S61" i="12" s="1"/>
  <c r="L61" i="12"/>
  <c r="M61" i="12" s="1"/>
  <c r="K60" i="12"/>
  <c r="S60" i="12" s="1"/>
  <c r="L60" i="12"/>
  <c r="M60" i="12" s="1"/>
  <c r="K59" i="12"/>
  <c r="S59" i="12" s="1"/>
  <c r="L59" i="12"/>
  <c r="M59" i="12" s="1"/>
  <c r="K58" i="12"/>
  <c r="S58" i="12" s="1"/>
  <c r="L58" i="12"/>
  <c r="M58" i="12" s="1"/>
  <c r="K57" i="12"/>
  <c r="S57" i="12" s="1"/>
  <c r="L57" i="12"/>
  <c r="M57" i="12" s="1"/>
  <c r="K56" i="12"/>
  <c r="S56" i="12" s="1"/>
  <c r="L56" i="12"/>
  <c r="M56" i="12" s="1"/>
  <c r="K55" i="12"/>
  <c r="S55" i="12" s="1"/>
  <c r="L55" i="12"/>
  <c r="M55" i="12" s="1"/>
  <c r="K54" i="12"/>
  <c r="S54" i="12" s="1"/>
  <c r="L54" i="12"/>
  <c r="M54" i="12" s="1"/>
  <c r="K53" i="12"/>
  <c r="S53" i="12" s="1"/>
  <c r="L53" i="12"/>
  <c r="M53" i="12" s="1"/>
  <c r="K52" i="12"/>
  <c r="S52" i="12" s="1"/>
  <c r="L52" i="12"/>
  <c r="M52" i="12" s="1"/>
  <c r="K51" i="12"/>
  <c r="S51" i="12" s="1"/>
  <c r="L51" i="12"/>
  <c r="M51" i="12" s="1"/>
  <c r="K50" i="12"/>
  <c r="S50" i="12" s="1"/>
  <c r="L50" i="12"/>
  <c r="M50" i="12" s="1"/>
  <c r="K49" i="12"/>
  <c r="S49" i="12" s="1"/>
  <c r="L49" i="12"/>
  <c r="M49" i="12" s="1"/>
  <c r="K48" i="12"/>
  <c r="S48" i="12" s="1"/>
  <c r="L48" i="12"/>
  <c r="M48" i="12" s="1"/>
  <c r="K47" i="12"/>
  <c r="S47" i="12" s="1"/>
  <c r="L47" i="12"/>
  <c r="M47" i="12" s="1"/>
  <c r="K46" i="12"/>
  <c r="S46" i="12" s="1"/>
  <c r="L46" i="12"/>
  <c r="M46" i="12" s="1"/>
  <c r="K45" i="12"/>
  <c r="S45" i="12" s="1"/>
  <c r="L45" i="12"/>
  <c r="M45" i="12" s="1"/>
  <c r="K44" i="12"/>
  <c r="S44" i="12" s="1"/>
  <c r="L44" i="12"/>
  <c r="M44" i="12" s="1"/>
  <c r="K43" i="12"/>
  <c r="S43" i="12" s="1"/>
  <c r="L43" i="12"/>
  <c r="M43" i="12" s="1"/>
  <c r="K42" i="12"/>
  <c r="S42" i="12" s="1"/>
  <c r="L42" i="12"/>
  <c r="M42" i="12" s="1"/>
  <c r="K41" i="12"/>
  <c r="S41" i="12" s="1"/>
  <c r="L41" i="12"/>
  <c r="M41" i="12" s="1"/>
  <c r="K40" i="12"/>
  <c r="S40" i="12" s="1"/>
  <c r="L40" i="12"/>
  <c r="M40" i="12" s="1"/>
  <c r="K39" i="12"/>
  <c r="S39" i="12" s="1"/>
  <c r="L39" i="12"/>
  <c r="M39" i="12" s="1"/>
  <c r="K38" i="12"/>
  <c r="S38" i="12" s="1"/>
  <c r="L38" i="12"/>
  <c r="M38" i="12" s="1"/>
  <c r="K204" i="8"/>
  <c r="S204" i="8" s="1"/>
  <c r="L204" i="8"/>
  <c r="M204" i="8" s="1"/>
  <c r="K203" i="8"/>
  <c r="S203" i="8" s="1"/>
  <c r="L203" i="8"/>
  <c r="M203" i="8" s="1"/>
  <c r="K202" i="8"/>
  <c r="S202" i="8" s="1"/>
  <c r="L202" i="8"/>
  <c r="M202" i="8" s="1"/>
  <c r="K201" i="8"/>
  <c r="S201" i="8" s="1"/>
  <c r="L201" i="8"/>
  <c r="M201" i="8" s="1"/>
  <c r="K200" i="8"/>
  <c r="S200" i="8" s="1"/>
  <c r="L200" i="8"/>
  <c r="M200" i="8" s="1"/>
  <c r="K199" i="8"/>
  <c r="S199" i="8" s="1"/>
  <c r="L199" i="8"/>
  <c r="M199" i="8" s="1"/>
  <c r="K198" i="8"/>
  <c r="S198" i="8" s="1"/>
  <c r="L198" i="8"/>
  <c r="M198" i="8" s="1"/>
  <c r="K197" i="8"/>
  <c r="S197" i="8" s="1"/>
  <c r="L197" i="8"/>
  <c r="M197" i="8" s="1"/>
  <c r="K196" i="8"/>
  <c r="S196" i="8" s="1"/>
  <c r="L196" i="8"/>
  <c r="M196" i="8" s="1"/>
  <c r="K195" i="8"/>
  <c r="S195" i="8" s="1"/>
  <c r="L195" i="8"/>
  <c r="M195" i="8" s="1"/>
  <c r="K194" i="8"/>
  <c r="S194" i="8" s="1"/>
  <c r="L194" i="8"/>
  <c r="M194" i="8" s="1"/>
  <c r="K193" i="8"/>
  <c r="S193" i="8" s="1"/>
  <c r="L193" i="8"/>
  <c r="M193" i="8" s="1"/>
  <c r="K192" i="8"/>
  <c r="S192" i="8" s="1"/>
  <c r="L192" i="8"/>
  <c r="M192" i="8" s="1"/>
  <c r="K191" i="8"/>
  <c r="S191" i="8" s="1"/>
  <c r="L191" i="8"/>
  <c r="M191" i="8" s="1"/>
  <c r="K190" i="8"/>
  <c r="S190" i="8" s="1"/>
  <c r="L190" i="8"/>
  <c r="M190" i="8" s="1"/>
  <c r="K189" i="8"/>
  <c r="S189" i="8" s="1"/>
  <c r="L189" i="8"/>
  <c r="M189" i="8" s="1"/>
  <c r="K188" i="8"/>
  <c r="S188" i="8" s="1"/>
  <c r="L188" i="8"/>
  <c r="M188" i="8" s="1"/>
  <c r="K187" i="8"/>
  <c r="S187" i="8" s="1"/>
  <c r="L187" i="8"/>
  <c r="M187" i="8" s="1"/>
  <c r="K186" i="8"/>
  <c r="S186" i="8" s="1"/>
  <c r="L186" i="8"/>
  <c r="M186" i="8" s="1"/>
  <c r="K185" i="8"/>
  <c r="S185" i="8" s="1"/>
  <c r="L185" i="8"/>
  <c r="M185" i="8" s="1"/>
  <c r="K184" i="8"/>
  <c r="S184" i="8" s="1"/>
  <c r="L184" i="8"/>
  <c r="M184" i="8" s="1"/>
  <c r="K183" i="8"/>
  <c r="S183" i="8" s="1"/>
  <c r="L183" i="8"/>
  <c r="M183" i="8" s="1"/>
  <c r="K182" i="8"/>
  <c r="S182" i="8" s="1"/>
  <c r="L182" i="8"/>
  <c r="M182" i="8" s="1"/>
  <c r="K181" i="8"/>
  <c r="S181" i="8" s="1"/>
  <c r="L181" i="8"/>
  <c r="M181" i="8" s="1"/>
  <c r="K180" i="8"/>
  <c r="S180" i="8" s="1"/>
  <c r="L180" i="8"/>
  <c r="M180" i="8" s="1"/>
  <c r="K179" i="8"/>
  <c r="S179" i="8" s="1"/>
  <c r="L179" i="8"/>
  <c r="M179" i="8" s="1"/>
  <c r="K178" i="8"/>
  <c r="S178" i="8" s="1"/>
  <c r="L178" i="8"/>
  <c r="M178" i="8" s="1"/>
  <c r="K177" i="8"/>
  <c r="S177" i="8" s="1"/>
  <c r="L177" i="8"/>
  <c r="M177" i="8" s="1"/>
  <c r="K176" i="8"/>
  <c r="S176" i="8" s="1"/>
  <c r="L176" i="8"/>
  <c r="M176" i="8" s="1"/>
  <c r="K175" i="8"/>
  <c r="S175" i="8" s="1"/>
  <c r="L175" i="8"/>
  <c r="M175" i="8" s="1"/>
  <c r="K174" i="8"/>
  <c r="S174" i="8" s="1"/>
  <c r="L174" i="8"/>
  <c r="M174" i="8" s="1"/>
  <c r="K173" i="8"/>
  <c r="S173" i="8" s="1"/>
  <c r="L173" i="8"/>
  <c r="M173" i="8" s="1"/>
  <c r="K172" i="8"/>
  <c r="S172" i="8" s="1"/>
  <c r="L172" i="8"/>
  <c r="M172" i="8" s="1"/>
  <c r="K171" i="8"/>
  <c r="S171" i="8" s="1"/>
  <c r="L171" i="8"/>
  <c r="M171" i="8" s="1"/>
  <c r="K170" i="8"/>
  <c r="S170" i="8" s="1"/>
  <c r="L170" i="8"/>
  <c r="M170" i="8" s="1"/>
  <c r="K169" i="8"/>
  <c r="S169" i="8" s="1"/>
  <c r="L169" i="8"/>
  <c r="M169" i="8" s="1"/>
  <c r="K168" i="8"/>
  <c r="S168" i="8" s="1"/>
  <c r="L168" i="8"/>
  <c r="M168" i="8" s="1"/>
  <c r="K167" i="8"/>
  <c r="S167" i="8" s="1"/>
  <c r="L167" i="8"/>
  <c r="M167" i="8" s="1"/>
  <c r="K166" i="8"/>
  <c r="S166" i="8" s="1"/>
  <c r="L166" i="8"/>
  <c r="M166" i="8" s="1"/>
  <c r="K165" i="8"/>
  <c r="S165" i="8" s="1"/>
  <c r="L165" i="8"/>
  <c r="M165" i="8" s="1"/>
  <c r="K164" i="8"/>
  <c r="S164" i="8" s="1"/>
  <c r="L164" i="8"/>
  <c r="M164" i="8" s="1"/>
  <c r="K163" i="8"/>
  <c r="S163" i="8" s="1"/>
  <c r="L163" i="8"/>
  <c r="M163" i="8" s="1"/>
  <c r="K162" i="8"/>
  <c r="S162" i="8" s="1"/>
  <c r="L162" i="8"/>
  <c r="M162" i="8" s="1"/>
  <c r="K161" i="8"/>
  <c r="S161" i="8" s="1"/>
  <c r="L161" i="8"/>
  <c r="M161" i="8" s="1"/>
  <c r="K160" i="8"/>
  <c r="S160" i="8" s="1"/>
  <c r="L160" i="8"/>
  <c r="M160" i="8" s="1"/>
  <c r="K159" i="8"/>
  <c r="S159" i="8" s="1"/>
  <c r="L159" i="8"/>
  <c r="M159" i="8" s="1"/>
  <c r="K158" i="8"/>
  <c r="S158" i="8" s="1"/>
  <c r="L158" i="8"/>
  <c r="M158" i="8" s="1"/>
  <c r="K157" i="8"/>
  <c r="S157" i="8" s="1"/>
  <c r="L157" i="8"/>
  <c r="M157" i="8" s="1"/>
  <c r="K156" i="8"/>
  <c r="S156" i="8" s="1"/>
  <c r="L156" i="8"/>
  <c r="M156" i="8" s="1"/>
  <c r="K155" i="8"/>
  <c r="S155" i="8" s="1"/>
  <c r="L155" i="8"/>
  <c r="M155" i="8" s="1"/>
  <c r="K154" i="8"/>
  <c r="S154" i="8" s="1"/>
  <c r="L154" i="8"/>
  <c r="M154" i="8" s="1"/>
  <c r="K153" i="8"/>
  <c r="S153" i="8" s="1"/>
  <c r="L153" i="8"/>
  <c r="M153" i="8" s="1"/>
  <c r="K152" i="8"/>
  <c r="S152" i="8" s="1"/>
  <c r="L152" i="8"/>
  <c r="M152" i="8" s="1"/>
  <c r="K151" i="8"/>
  <c r="S151" i="8" s="1"/>
  <c r="L151" i="8"/>
  <c r="M151" i="8" s="1"/>
  <c r="K150" i="8"/>
  <c r="S150" i="8" s="1"/>
  <c r="L150" i="8"/>
  <c r="M150" i="8" s="1"/>
  <c r="K149" i="8"/>
  <c r="S149" i="8" s="1"/>
  <c r="L149" i="8"/>
  <c r="M149" i="8" s="1"/>
  <c r="K148" i="8"/>
  <c r="S148" i="8" s="1"/>
  <c r="L148" i="8"/>
  <c r="M148" i="8" s="1"/>
  <c r="K147" i="8"/>
  <c r="S147" i="8" s="1"/>
  <c r="L147" i="8"/>
  <c r="M147" i="8" s="1"/>
  <c r="K146" i="8"/>
  <c r="S146" i="8" s="1"/>
  <c r="L146" i="8"/>
  <c r="M146" i="8" s="1"/>
  <c r="K145" i="8"/>
  <c r="S145" i="8" s="1"/>
  <c r="L145" i="8"/>
  <c r="M145" i="8" s="1"/>
  <c r="K144" i="8"/>
  <c r="S144" i="8" s="1"/>
  <c r="L144" i="8"/>
  <c r="M144" i="8" s="1"/>
  <c r="K143" i="8"/>
  <c r="S143" i="8" s="1"/>
  <c r="L143" i="8"/>
  <c r="M143" i="8" s="1"/>
  <c r="K142" i="8"/>
  <c r="S142" i="8" s="1"/>
  <c r="L142" i="8"/>
  <c r="M142" i="8" s="1"/>
  <c r="K141" i="8"/>
  <c r="S141" i="8" s="1"/>
  <c r="L141" i="8"/>
  <c r="M141" i="8" s="1"/>
  <c r="K140" i="8"/>
  <c r="S140" i="8" s="1"/>
  <c r="L140" i="8"/>
  <c r="M140" i="8" s="1"/>
  <c r="K139" i="8"/>
  <c r="S139" i="8" s="1"/>
  <c r="L139" i="8"/>
  <c r="M139" i="8" s="1"/>
  <c r="K138" i="8"/>
  <c r="S138" i="8" s="1"/>
  <c r="L138" i="8"/>
  <c r="M138" i="8" s="1"/>
  <c r="K137" i="8"/>
  <c r="S137" i="8" s="1"/>
  <c r="L137" i="8"/>
  <c r="M137" i="8" s="1"/>
  <c r="K136" i="8"/>
  <c r="S136" i="8" s="1"/>
  <c r="L136" i="8"/>
  <c r="M136" i="8" s="1"/>
  <c r="K135" i="8"/>
  <c r="S135" i="8" s="1"/>
  <c r="L135" i="8"/>
  <c r="M135" i="8" s="1"/>
  <c r="K134" i="8"/>
  <c r="S134" i="8" s="1"/>
  <c r="L134" i="8"/>
  <c r="M134" i="8" s="1"/>
  <c r="K133" i="8"/>
  <c r="S133" i="8" s="1"/>
  <c r="L133" i="8"/>
  <c r="M133" i="8" s="1"/>
  <c r="K132" i="8"/>
  <c r="S132" i="8" s="1"/>
  <c r="L132" i="8"/>
  <c r="M132" i="8" s="1"/>
  <c r="K131" i="8"/>
  <c r="S131" i="8" s="1"/>
  <c r="L131" i="8"/>
  <c r="M131" i="8" s="1"/>
  <c r="K130" i="8"/>
  <c r="S130" i="8" s="1"/>
  <c r="L130" i="8"/>
  <c r="M130" i="8" s="1"/>
  <c r="K129" i="8"/>
  <c r="S129" i="8" s="1"/>
  <c r="L129" i="8"/>
  <c r="M129" i="8" s="1"/>
  <c r="K128" i="8"/>
  <c r="S128" i="8" s="1"/>
  <c r="L128" i="8"/>
  <c r="M128" i="8" s="1"/>
  <c r="K127" i="8"/>
  <c r="S127" i="8" s="1"/>
  <c r="L127" i="8"/>
  <c r="M127" i="8" s="1"/>
  <c r="K126" i="8"/>
  <c r="S126" i="8" s="1"/>
  <c r="L126" i="8"/>
  <c r="M126" i="8" s="1"/>
  <c r="K125" i="8"/>
  <c r="S125" i="8" s="1"/>
  <c r="L125" i="8"/>
  <c r="M125" i="8" s="1"/>
  <c r="K124" i="8"/>
  <c r="S124" i="8" s="1"/>
  <c r="L124" i="8"/>
  <c r="M124" i="8" s="1"/>
  <c r="K123" i="8"/>
  <c r="S123" i="8" s="1"/>
  <c r="L123" i="8"/>
  <c r="M123" i="8" s="1"/>
  <c r="K122" i="8"/>
  <c r="S122" i="8" s="1"/>
  <c r="L122" i="8"/>
  <c r="M122" i="8" s="1"/>
  <c r="K121" i="8"/>
  <c r="S121" i="8" s="1"/>
  <c r="L121" i="8"/>
  <c r="M121" i="8" s="1"/>
  <c r="K120" i="8"/>
  <c r="S120" i="8" s="1"/>
  <c r="L120" i="8"/>
  <c r="M120" i="8" s="1"/>
  <c r="K119" i="8"/>
  <c r="S119" i="8" s="1"/>
  <c r="L119" i="8"/>
  <c r="M119" i="8" s="1"/>
  <c r="K118" i="8"/>
  <c r="S118" i="8" s="1"/>
  <c r="L118" i="8"/>
  <c r="M118" i="8" s="1"/>
  <c r="K117" i="8"/>
  <c r="S117" i="8" s="1"/>
  <c r="L117" i="8"/>
  <c r="M117" i="8" s="1"/>
  <c r="K116" i="8"/>
  <c r="S116" i="8" s="1"/>
  <c r="L116" i="8"/>
  <c r="M116" i="8" s="1"/>
  <c r="K115" i="8"/>
  <c r="S115" i="8" s="1"/>
  <c r="L115" i="8"/>
  <c r="M115" i="8" s="1"/>
  <c r="K114" i="8"/>
  <c r="S114" i="8" s="1"/>
  <c r="L114" i="8"/>
  <c r="M114" i="8" s="1"/>
  <c r="K113" i="8"/>
  <c r="S113" i="8" s="1"/>
  <c r="L113" i="8"/>
  <c r="M113" i="8" s="1"/>
  <c r="K112" i="8"/>
  <c r="S112" i="8" s="1"/>
  <c r="L112" i="8"/>
  <c r="M112" i="8" s="1"/>
  <c r="K111" i="8"/>
  <c r="S111" i="8" s="1"/>
  <c r="L111" i="8"/>
  <c r="M111" i="8" s="1"/>
  <c r="K110" i="8"/>
  <c r="S110" i="8" s="1"/>
  <c r="L110" i="8"/>
  <c r="M110" i="8" s="1"/>
  <c r="K109" i="8"/>
  <c r="S109" i="8" s="1"/>
  <c r="L109" i="8"/>
  <c r="M109" i="8" s="1"/>
  <c r="K108" i="8"/>
  <c r="S108" i="8" s="1"/>
  <c r="L108" i="8"/>
  <c r="M108" i="8" s="1"/>
  <c r="K107" i="8"/>
  <c r="S107" i="8" s="1"/>
  <c r="L107" i="8"/>
  <c r="M107" i="8" s="1"/>
  <c r="K106" i="8"/>
  <c r="S106" i="8" s="1"/>
  <c r="L106" i="8"/>
  <c r="M106" i="8" s="1"/>
  <c r="K105" i="8"/>
  <c r="S105" i="8" s="1"/>
  <c r="L105" i="8"/>
  <c r="M105" i="8" s="1"/>
  <c r="K104" i="8"/>
  <c r="S104" i="8" s="1"/>
  <c r="L104" i="8"/>
  <c r="M104" i="8" s="1"/>
  <c r="K103" i="8"/>
  <c r="S103" i="8" s="1"/>
  <c r="L103" i="8"/>
  <c r="M103" i="8" s="1"/>
  <c r="K102" i="8"/>
  <c r="S102" i="8" s="1"/>
  <c r="L102" i="8"/>
  <c r="M102" i="8" s="1"/>
  <c r="K101" i="8"/>
  <c r="S101" i="8" s="1"/>
  <c r="L101" i="8"/>
  <c r="M101" i="8" s="1"/>
  <c r="K100" i="8"/>
  <c r="S100" i="8" s="1"/>
  <c r="L100" i="8"/>
  <c r="M100" i="8" s="1"/>
  <c r="K99" i="8"/>
  <c r="S99" i="8" s="1"/>
  <c r="L99" i="8"/>
  <c r="M99" i="8" s="1"/>
  <c r="K98" i="8"/>
  <c r="S98" i="8" s="1"/>
  <c r="L98" i="8"/>
  <c r="M98" i="8" s="1"/>
  <c r="K97" i="8"/>
  <c r="S97" i="8" s="1"/>
  <c r="L97" i="8"/>
  <c r="M97" i="8" s="1"/>
  <c r="K96" i="8"/>
  <c r="S96" i="8" s="1"/>
  <c r="L96" i="8"/>
  <c r="M96" i="8" s="1"/>
  <c r="K95" i="8"/>
  <c r="S95" i="8" s="1"/>
  <c r="L95" i="8"/>
  <c r="M95" i="8" s="1"/>
  <c r="K94" i="8"/>
  <c r="S94" i="8" s="1"/>
  <c r="L94" i="8"/>
  <c r="M94" i="8" s="1"/>
  <c r="K93" i="8"/>
  <c r="S93" i="8" s="1"/>
  <c r="L93" i="8"/>
  <c r="M93" i="8" s="1"/>
  <c r="K92" i="8"/>
  <c r="S92" i="8" s="1"/>
  <c r="L92" i="8"/>
  <c r="M92" i="8" s="1"/>
  <c r="K91" i="8"/>
  <c r="S91" i="8" s="1"/>
  <c r="L91" i="8"/>
  <c r="M91" i="8" s="1"/>
  <c r="K90" i="8"/>
  <c r="S90" i="8" s="1"/>
  <c r="L90" i="8"/>
  <c r="M90" i="8" s="1"/>
  <c r="K89" i="8"/>
  <c r="S89" i="8" s="1"/>
  <c r="L89" i="8"/>
  <c r="M89" i="8" s="1"/>
  <c r="K88" i="8"/>
  <c r="S88" i="8" s="1"/>
  <c r="L88" i="8"/>
  <c r="M88" i="8" s="1"/>
  <c r="K87" i="8"/>
  <c r="S87" i="8" s="1"/>
  <c r="L87" i="8"/>
  <c r="M87" i="8" s="1"/>
  <c r="K86" i="8"/>
  <c r="S86" i="8" s="1"/>
  <c r="L86" i="8"/>
  <c r="M86" i="8" s="1"/>
  <c r="K85" i="8"/>
  <c r="S85" i="8" s="1"/>
  <c r="L85" i="8"/>
  <c r="M85" i="8" s="1"/>
  <c r="K84" i="8"/>
  <c r="S84" i="8" s="1"/>
  <c r="L84" i="8"/>
  <c r="M84" i="8" s="1"/>
  <c r="K83" i="8"/>
  <c r="S83" i="8" s="1"/>
  <c r="L83" i="8"/>
  <c r="M83" i="8" s="1"/>
  <c r="K82" i="8"/>
  <c r="S82" i="8" s="1"/>
  <c r="L82" i="8"/>
  <c r="M82" i="8" s="1"/>
  <c r="K81" i="8"/>
  <c r="S81" i="8" s="1"/>
  <c r="L81" i="8"/>
  <c r="M81" i="8" s="1"/>
  <c r="K80" i="8"/>
  <c r="S80" i="8" s="1"/>
  <c r="L80" i="8"/>
  <c r="M80" i="8" s="1"/>
  <c r="K79" i="8"/>
  <c r="S79" i="8" s="1"/>
  <c r="L79" i="8"/>
  <c r="M79" i="8" s="1"/>
  <c r="K78" i="8"/>
  <c r="S78" i="8" s="1"/>
  <c r="L78" i="8"/>
  <c r="M78" i="8" s="1"/>
  <c r="K77" i="8"/>
  <c r="S77" i="8" s="1"/>
  <c r="L77" i="8"/>
  <c r="M77" i="8" s="1"/>
  <c r="K76" i="8"/>
  <c r="S76" i="8" s="1"/>
  <c r="L76" i="8"/>
  <c r="M76" i="8" s="1"/>
  <c r="K75" i="8"/>
  <c r="S75" i="8" s="1"/>
  <c r="L75" i="8"/>
  <c r="M75" i="8" s="1"/>
  <c r="K74" i="8"/>
  <c r="S74" i="8" s="1"/>
  <c r="L74" i="8"/>
  <c r="M74" i="8" s="1"/>
  <c r="K73" i="8"/>
  <c r="S73" i="8" s="1"/>
  <c r="L73" i="8"/>
  <c r="M73" i="8" s="1"/>
  <c r="K72" i="8"/>
  <c r="S72" i="8" s="1"/>
  <c r="L72" i="8"/>
  <c r="M72" i="8" s="1"/>
  <c r="K71" i="8"/>
  <c r="S71" i="8" s="1"/>
  <c r="L71" i="8"/>
  <c r="M71" i="8" s="1"/>
  <c r="I64" i="13"/>
  <c r="H64" i="13"/>
  <c r="I63" i="13"/>
  <c r="H63" i="13"/>
  <c r="I62" i="13"/>
  <c r="H62" i="13"/>
  <c r="I61" i="13"/>
  <c r="H61" i="13"/>
  <c r="I60" i="13"/>
  <c r="H60" i="13"/>
  <c r="I59" i="13"/>
  <c r="H59" i="13"/>
  <c r="I58" i="13"/>
  <c r="H58" i="13"/>
  <c r="I57" i="13"/>
  <c r="H57" i="13"/>
  <c r="I56" i="13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L27" i="13"/>
  <c r="L25" i="13"/>
  <c r="G19" i="13"/>
  <c r="G20" i="13" s="1"/>
  <c r="G17" i="13"/>
  <c r="G21" i="13" s="1"/>
  <c r="G22" i="13" s="1"/>
  <c r="G18" i="13" s="1"/>
  <c r="I37" i="12"/>
  <c r="H37" i="12"/>
  <c r="I36" i="12"/>
  <c r="H36" i="12"/>
  <c r="I35" i="12"/>
  <c r="H35" i="12"/>
  <c r="I34" i="12"/>
  <c r="H34" i="12"/>
  <c r="I33" i="12"/>
  <c r="H33" i="12"/>
  <c r="I32" i="12"/>
  <c r="H32" i="12"/>
  <c r="I31" i="12"/>
  <c r="H31" i="12"/>
  <c r="L27" i="12"/>
  <c r="L25" i="12"/>
  <c r="G19" i="12"/>
  <c r="G20" i="12" s="1"/>
  <c r="G17" i="12"/>
  <c r="G21" i="12" s="1"/>
  <c r="G22" i="12" s="1"/>
  <c r="G18" i="12" s="1"/>
  <c r="G222" i="8"/>
  <c r="G23" i="8" s="1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H27" i="13" l="1"/>
  <c r="H27" i="12"/>
  <c r="I6" i="12" l="1"/>
  <c r="G150" i="12" l="1"/>
  <c r="G23" i="12" s="1"/>
  <c r="G93" i="13"/>
  <c r="G23" i="13" s="1"/>
  <c r="I7" i="11" l="1"/>
  <c r="I6" i="11"/>
  <c r="I8" i="11"/>
  <c r="E6" i="11"/>
  <c r="E9" i="13"/>
  <c r="M7" i="13"/>
  <c r="K7" i="13"/>
  <c r="I7" i="13"/>
  <c r="E7" i="13"/>
  <c r="M6" i="13"/>
  <c r="I6" i="13"/>
  <c r="E6" i="13"/>
  <c r="E5" i="11" s="1"/>
  <c r="M7" i="12"/>
  <c r="M6" i="12"/>
  <c r="K7" i="12"/>
  <c r="I7" i="12"/>
  <c r="E9" i="12"/>
  <c r="E7" i="12"/>
  <c r="E6" i="12"/>
  <c r="L27" i="8" l="1"/>
  <c r="H70" i="8"/>
  <c r="H69" i="8"/>
  <c r="H68" i="8"/>
  <c r="H67" i="8"/>
  <c r="H66" i="8"/>
  <c r="G94" i="13"/>
  <c r="G151" i="12"/>
  <c r="G223" i="8"/>
  <c r="E224" i="8"/>
  <c r="E152" i="12" l="1"/>
  <c r="E95" i="13"/>
  <c r="S80" i="13" l="1"/>
  <c r="S79" i="13"/>
  <c r="S78" i="13"/>
  <c r="S77" i="13"/>
  <c r="C15" i="13"/>
  <c r="C15" i="12"/>
  <c r="P80" i="13" l="1"/>
  <c r="Q74" i="13"/>
  <c r="P31" i="13"/>
  <c r="Q32" i="13"/>
  <c r="J32" i="13" s="1"/>
  <c r="P33" i="13"/>
  <c r="Q34" i="13"/>
  <c r="J34" i="13" s="1"/>
  <c r="P35" i="13"/>
  <c r="Q36" i="13"/>
  <c r="J36" i="13" s="1"/>
  <c r="P37" i="13"/>
  <c r="Q38" i="13"/>
  <c r="J38" i="13" s="1"/>
  <c r="P39" i="13"/>
  <c r="Q40" i="13"/>
  <c r="J40" i="13" s="1"/>
  <c r="P41" i="13"/>
  <c r="Q42" i="13"/>
  <c r="J42" i="13" s="1"/>
  <c r="P43" i="13"/>
  <c r="Q44" i="13"/>
  <c r="J44" i="13" s="1"/>
  <c r="P45" i="13"/>
  <c r="Q46" i="13"/>
  <c r="J46" i="13" s="1"/>
  <c r="P47" i="13"/>
  <c r="Q48" i="13"/>
  <c r="J48" i="13" s="1"/>
  <c r="P49" i="13"/>
  <c r="Q50" i="13"/>
  <c r="J50" i="13" s="1"/>
  <c r="P51" i="13"/>
  <c r="Q52" i="13"/>
  <c r="J52" i="13" s="1"/>
  <c r="P53" i="13"/>
  <c r="Q54" i="13"/>
  <c r="J54" i="13" s="1"/>
  <c r="P55" i="13"/>
  <c r="Q56" i="13"/>
  <c r="J56" i="13" s="1"/>
  <c r="P57" i="13"/>
  <c r="Q58" i="13"/>
  <c r="J58" i="13" s="1"/>
  <c r="P59" i="13"/>
  <c r="Q60" i="13"/>
  <c r="J60" i="13" s="1"/>
  <c r="P61" i="13"/>
  <c r="Q62" i="13"/>
  <c r="J62" i="13" s="1"/>
  <c r="P63" i="13"/>
  <c r="Q64" i="13"/>
  <c r="J64" i="13" s="1"/>
  <c r="P65" i="13"/>
  <c r="Q66" i="13"/>
  <c r="P67" i="13"/>
  <c r="Q68" i="13"/>
  <c r="P69" i="13"/>
  <c r="Q70" i="13"/>
  <c r="P71" i="13"/>
  <c r="Q72" i="13"/>
  <c r="P77" i="13"/>
  <c r="Q78" i="13"/>
  <c r="P79" i="13"/>
  <c r="Q31" i="13"/>
  <c r="J31" i="13" s="1"/>
  <c r="P32" i="13"/>
  <c r="Q33" i="13"/>
  <c r="J33" i="13" s="1"/>
  <c r="P34" i="13"/>
  <c r="Q35" i="13"/>
  <c r="J35" i="13" s="1"/>
  <c r="P36" i="13"/>
  <c r="Q37" i="13"/>
  <c r="J37" i="13" s="1"/>
  <c r="P38" i="13"/>
  <c r="Q39" i="13"/>
  <c r="J39" i="13" s="1"/>
  <c r="P40" i="13"/>
  <c r="Q41" i="13"/>
  <c r="J41" i="13" s="1"/>
  <c r="P42" i="13"/>
  <c r="Q43" i="13"/>
  <c r="J43" i="13" s="1"/>
  <c r="P44" i="13"/>
  <c r="Q45" i="13"/>
  <c r="J45" i="13" s="1"/>
  <c r="P46" i="13"/>
  <c r="Q47" i="13"/>
  <c r="J47" i="13" s="1"/>
  <c r="P48" i="13"/>
  <c r="Q49" i="13"/>
  <c r="J49" i="13" s="1"/>
  <c r="P50" i="13"/>
  <c r="Q51" i="13"/>
  <c r="J51" i="13" s="1"/>
  <c r="P52" i="13"/>
  <c r="Q53" i="13"/>
  <c r="J53" i="13" s="1"/>
  <c r="P54" i="13"/>
  <c r="Q55" i="13"/>
  <c r="J55" i="13" s="1"/>
  <c r="P56" i="13"/>
  <c r="Q57" i="13"/>
  <c r="J57" i="13" s="1"/>
  <c r="P58" i="13"/>
  <c r="Q59" i="13"/>
  <c r="J59" i="13" s="1"/>
  <c r="P60" i="13"/>
  <c r="Q61" i="13"/>
  <c r="J61" i="13" s="1"/>
  <c r="P62" i="13"/>
  <c r="Q63" i="13"/>
  <c r="J63" i="13" s="1"/>
  <c r="P64" i="13"/>
  <c r="Q65" i="13"/>
  <c r="P66" i="13"/>
  <c r="Q67" i="13"/>
  <c r="P68" i="13"/>
  <c r="Q69" i="13"/>
  <c r="P70" i="13"/>
  <c r="Q71" i="13"/>
  <c r="P72" i="13"/>
  <c r="Q73" i="13"/>
  <c r="Q77" i="13"/>
  <c r="P78" i="13"/>
  <c r="Q79" i="13"/>
  <c r="P31" i="12"/>
  <c r="Q32" i="12"/>
  <c r="J32" i="12" s="1"/>
  <c r="P33" i="12"/>
  <c r="Q34" i="12"/>
  <c r="J34" i="12" s="1"/>
  <c r="P35" i="12"/>
  <c r="Q36" i="12"/>
  <c r="J36" i="12" s="1"/>
  <c r="P37" i="12"/>
  <c r="Q31" i="12"/>
  <c r="J31" i="12" s="1"/>
  <c r="P32" i="12"/>
  <c r="Q33" i="12"/>
  <c r="J33" i="12" s="1"/>
  <c r="P34" i="12"/>
  <c r="Q35" i="12"/>
  <c r="J35" i="12" s="1"/>
  <c r="P36" i="12"/>
  <c r="Q37" i="12"/>
  <c r="J37" i="12" s="1"/>
  <c r="L37" i="12" l="1"/>
  <c r="K37" i="12"/>
  <c r="L35" i="12"/>
  <c r="K35" i="12"/>
  <c r="L33" i="12"/>
  <c r="K33" i="12"/>
  <c r="L31" i="12"/>
  <c r="K31" i="12"/>
  <c r="L36" i="12"/>
  <c r="K36" i="12"/>
  <c r="L34" i="12"/>
  <c r="K34" i="12"/>
  <c r="L32" i="12"/>
  <c r="K32" i="12"/>
  <c r="L63" i="13"/>
  <c r="K63" i="13"/>
  <c r="L61" i="13"/>
  <c r="K61" i="13"/>
  <c r="L59" i="13"/>
  <c r="K59" i="13"/>
  <c r="L57" i="13"/>
  <c r="K57" i="13"/>
  <c r="L55" i="13"/>
  <c r="K55" i="13"/>
  <c r="L53" i="13"/>
  <c r="K53" i="13"/>
  <c r="L51" i="13"/>
  <c r="K51" i="13"/>
  <c r="L49" i="13"/>
  <c r="K49" i="13"/>
  <c r="L47" i="13"/>
  <c r="K47" i="13"/>
  <c r="L45" i="13"/>
  <c r="K45" i="13"/>
  <c r="L43" i="13"/>
  <c r="K43" i="13"/>
  <c r="L41" i="13"/>
  <c r="K41" i="13"/>
  <c r="L39" i="13"/>
  <c r="K39" i="13"/>
  <c r="L37" i="13"/>
  <c r="K37" i="13"/>
  <c r="L35" i="13"/>
  <c r="K35" i="13"/>
  <c r="L33" i="13"/>
  <c r="K33" i="13"/>
  <c r="L31" i="13"/>
  <c r="K31" i="13"/>
  <c r="L64" i="13"/>
  <c r="K64" i="13"/>
  <c r="L62" i="13"/>
  <c r="K62" i="13"/>
  <c r="L60" i="13"/>
  <c r="K60" i="13"/>
  <c r="L58" i="13"/>
  <c r="K58" i="13"/>
  <c r="L56" i="13"/>
  <c r="K56" i="13"/>
  <c r="L54" i="13"/>
  <c r="K54" i="13"/>
  <c r="L52" i="13"/>
  <c r="K52" i="13"/>
  <c r="L50" i="13"/>
  <c r="K50" i="13"/>
  <c r="L48" i="13"/>
  <c r="K48" i="13"/>
  <c r="L46" i="13"/>
  <c r="K46" i="13"/>
  <c r="L44" i="13"/>
  <c r="K44" i="13"/>
  <c r="L42" i="13"/>
  <c r="K42" i="13"/>
  <c r="L40" i="13"/>
  <c r="K40" i="13"/>
  <c r="L38" i="13"/>
  <c r="K38" i="13"/>
  <c r="L36" i="13"/>
  <c r="K36" i="13"/>
  <c r="L34" i="13"/>
  <c r="K34" i="13"/>
  <c r="L32" i="13"/>
  <c r="K32" i="13"/>
  <c r="S72" i="13"/>
  <c r="S64" i="13"/>
  <c r="S69" i="13"/>
  <c r="S70" i="13"/>
  <c r="S68" i="13"/>
  <c r="S65" i="13"/>
  <c r="S71" i="13"/>
  <c r="S67" i="13"/>
  <c r="P95" i="13"/>
  <c r="S63" i="13"/>
  <c r="S59" i="13"/>
  <c r="S55" i="13"/>
  <c r="S51" i="13"/>
  <c r="S47" i="13"/>
  <c r="S43" i="13"/>
  <c r="S39" i="13"/>
  <c r="S35" i="13"/>
  <c r="L95" i="13"/>
  <c r="S61" i="13"/>
  <c r="S57" i="13"/>
  <c r="S53" i="13"/>
  <c r="S49" i="13"/>
  <c r="S45" i="13"/>
  <c r="S41" i="13"/>
  <c r="S37" i="13"/>
  <c r="S33" i="13"/>
  <c r="S62" i="13"/>
  <c r="S60" i="13"/>
  <c r="S58" i="13"/>
  <c r="S56" i="13"/>
  <c r="S54" i="13"/>
  <c r="S52" i="13"/>
  <c r="S50" i="13"/>
  <c r="S48" i="13"/>
  <c r="S46" i="13"/>
  <c r="S44" i="13"/>
  <c r="S42" i="13"/>
  <c r="S40" i="13"/>
  <c r="S38" i="13"/>
  <c r="S36" i="13"/>
  <c r="S34" i="13"/>
  <c r="S32" i="13"/>
  <c r="Q75" i="13"/>
  <c r="S35" i="12"/>
  <c r="S37" i="12"/>
  <c r="S33" i="12"/>
  <c r="S36" i="12"/>
  <c r="S34" i="12"/>
  <c r="S32" i="12"/>
  <c r="M32" i="13" l="1"/>
  <c r="M34" i="13"/>
  <c r="M36" i="13"/>
  <c r="M38" i="13"/>
  <c r="M40" i="13"/>
  <c r="M42" i="13"/>
  <c r="M44" i="13"/>
  <c r="M46" i="13"/>
  <c r="M48" i="13"/>
  <c r="M50" i="13"/>
  <c r="M52" i="13"/>
  <c r="M54" i="13"/>
  <c r="M56" i="13"/>
  <c r="M58" i="13"/>
  <c r="M60" i="13"/>
  <c r="M62" i="13"/>
  <c r="M64" i="13"/>
  <c r="M31" i="13"/>
  <c r="M33" i="13"/>
  <c r="M35" i="13"/>
  <c r="M37" i="13"/>
  <c r="M39" i="13"/>
  <c r="M41" i="13"/>
  <c r="M43" i="13"/>
  <c r="M45" i="13"/>
  <c r="M47" i="13"/>
  <c r="M49" i="13"/>
  <c r="M51" i="13"/>
  <c r="M53" i="13"/>
  <c r="M55" i="13"/>
  <c r="M57" i="13"/>
  <c r="M59" i="13"/>
  <c r="M61" i="13"/>
  <c r="M63" i="13"/>
  <c r="M32" i="12"/>
  <c r="M34" i="12"/>
  <c r="M36" i="12"/>
  <c r="M31" i="12"/>
  <c r="M33" i="12"/>
  <c r="M35" i="12"/>
  <c r="M37" i="12"/>
  <c r="S66" i="13"/>
  <c r="U21" i="11"/>
  <c r="U26" i="11"/>
  <c r="L152" i="12"/>
  <c r="S31" i="12"/>
  <c r="T26" i="11"/>
  <c r="T21" i="11"/>
  <c r="S31" i="13"/>
  <c r="S95" i="13" s="1"/>
  <c r="W26" i="11"/>
  <c r="W21" i="11"/>
  <c r="X21" i="11"/>
  <c r="X26" i="11"/>
  <c r="Q76" i="13"/>
  <c r="J95" i="13" s="1"/>
  <c r="L153" i="12"/>
  <c r="L96" i="13" l="1"/>
  <c r="K153" i="12"/>
  <c r="T22" i="11" s="1"/>
  <c r="S96" i="13"/>
  <c r="K96" i="13" s="1"/>
  <c r="W22" i="11" s="1"/>
  <c r="X22" i="11"/>
  <c r="U22" i="11"/>
  <c r="J152" i="12"/>
  <c r="C15" i="8" l="1"/>
  <c r="AK78" i="8"/>
  <c r="AK79" i="8"/>
  <c r="AK80" i="8"/>
  <c r="AK77" i="8" l="1"/>
  <c r="L25" i="8" l="1"/>
  <c r="G17" i="8"/>
  <c r="H43" i="8" l="1"/>
  <c r="H47" i="8"/>
  <c r="H35" i="8" l="1"/>
  <c r="H39" i="8"/>
  <c r="P62" i="8"/>
  <c r="H65" i="8"/>
  <c r="AI78" i="8"/>
  <c r="AI79" i="8"/>
  <c r="AI77" i="8"/>
  <c r="H58" i="8"/>
  <c r="H33" i="8"/>
  <c r="H37" i="8"/>
  <c r="H41" i="8"/>
  <c r="H45" i="8"/>
  <c r="H62" i="8"/>
  <c r="H53" i="8"/>
  <c r="P66" i="8"/>
  <c r="H31" i="8"/>
  <c r="P70" i="8"/>
  <c r="P55" i="8"/>
  <c r="AH78" i="8"/>
  <c r="AH80" i="8"/>
  <c r="AH77" i="8"/>
  <c r="AH79" i="8"/>
  <c r="H32" i="8"/>
  <c r="H34" i="8"/>
  <c r="H36" i="8"/>
  <c r="H38" i="8"/>
  <c r="H40" i="8"/>
  <c r="H42" i="8"/>
  <c r="H44" i="8"/>
  <c r="H46" i="8"/>
  <c r="H48" i="8"/>
  <c r="H60" i="8"/>
  <c r="H56" i="8"/>
  <c r="H51" i="8"/>
  <c r="P68" i="8"/>
  <c r="P64" i="8"/>
  <c r="P60" i="8"/>
  <c r="P57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H61" i="8"/>
  <c r="H59" i="8"/>
  <c r="H57" i="8"/>
  <c r="H55" i="8"/>
  <c r="H52" i="8"/>
  <c r="H49" i="8"/>
  <c r="P69" i="8"/>
  <c r="P67" i="8"/>
  <c r="P65" i="8"/>
  <c r="P63" i="8"/>
  <c r="P61" i="8"/>
  <c r="P59" i="8"/>
  <c r="Q70" i="8"/>
  <c r="J70" i="8" s="1"/>
  <c r="Q68" i="8"/>
  <c r="J68" i="8" s="1"/>
  <c r="Q66" i="8"/>
  <c r="J66" i="8" s="1"/>
  <c r="Q64" i="8"/>
  <c r="J64" i="8" s="1"/>
  <c r="Q62" i="8"/>
  <c r="J62" i="8" s="1"/>
  <c r="K62" i="8" s="1"/>
  <c r="S62" i="8" s="1"/>
  <c r="Q60" i="8"/>
  <c r="J60" i="8" s="1"/>
  <c r="K60" i="8" s="1"/>
  <c r="S60" i="8" s="1"/>
  <c r="Q58" i="8"/>
  <c r="J58" i="8" s="1"/>
  <c r="Q56" i="8"/>
  <c r="J56" i="8" s="1"/>
  <c r="Q54" i="8"/>
  <c r="J54" i="8" s="1"/>
  <c r="Q52" i="8"/>
  <c r="J52" i="8" s="1"/>
  <c r="Q50" i="8"/>
  <c r="J50" i="8" s="1"/>
  <c r="Q48" i="8"/>
  <c r="J48" i="8" s="1"/>
  <c r="K48" i="8" s="1"/>
  <c r="S48" i="8" s="1"/>
  <c r="Q46" i="8"/>
  <c r="J46" i="8" s="1"/>
  <c r="K46" i="8" s="1"/>
  <c r="S46" i="8" s="1"/>
  <c r="Q44" i="8"/>
  <c r="J44" i="8" s="1"/>
  <c r="K44" i="8" s="1"/>
  <c r="S44" i="8" s="1"/>
  <c r="Q42" i="8"/>
  <c r="J42" i="8" s="1"/>
  <c r="K42" i="8" s="1"/>
  <c r="S42" i="8" s="1"/>
  <c r="Q40" i="8"/>
  <c r="J40" i="8" s="1"/>
  <c r="K40" i="8" s="1"/>
  <c r="S40" i="8" s="1"/>
  <c r="Q38" i="8"/>
  <c r="J38" i="8" s="1"/>
  <c r="K38" i="8" s="1"/>
  <c r="S38" i="8" s="1"/>
  <c r="Q36" i="8"/>
  <c r="J36" i="8" s="1"/>
  <c r="K36" i="8" s="1"/>
  <c r="S36" i="8" s="1"/>
  <c r="Q34" i="8"/>
  <c r="J34" i="8" s="1"/>
  <c r="K34" i="8" s="1"/>
  <c r="S34" i="8" s="1"/>
  <c r="Q32" i="8"/>
  <c r="J32" i="8" s="1"/>
  <c r="Q31" i="8"/>
  <c r="Q69" i="8"/>
  <c r="J69" i="8" s="1"/>
  <c r="Q67" i="8"/>
  <c r="J67" i="8" s="1"/>
  <c r="Q65" i="8"/>
  <c r="J65" i="8" s="1"/>
  <c r="Q63" i="8"/>
  <c r="J63" i="8" s="1"/>
  <c r="Q61" i="8"/>
  <c r="J61" i="8" s="1"/>
  <c r="K61" i="8" s="1"/>
  <c r="S61" i="8" s="1"/>
  <c r="Q59" i="8"/>
  <c r="J59" i="8" s="1"/>
  <c r="K59" i="8" s="1"/>
  <c r="S59" i="8" s="1"/>
  <c r="Q57" i="8"/>
  <c r="J57" i="8" s="1"/>
  <c r="K57" i="8" s="1"/>
  <c r="S57" i="8" s="1"/>
  <c r="Q55" i="8"/>
  <c r="J55" i="8" s="1"/>
  <c r="K55" i="8" s="1"/>
  <c r="S55" i="8" s="1"/>
  <c r="Q53" i="8"/>
  <c r="J53" i="8" s="1"/>
  <c r="Q51" i="8"/>
  <c r="J51" i="8" s="1"/>
  <c r="Q49" i="8"/>
  <c r="J49" i="8" s="1"/>
  <c r="Q47" i="8"/>
  <c r="J47" i="8" s="1"/>
  <c r="K47" i="8" s="1"/>
  <c r="S47" i="8" s="1"/>
  <c r="Q45" i="8"/>
  <c r="J45" i="8" s="1"/>
  <c r="K45" i="8" s="1"/>
  <c r="S45" i="8" s="1"/>
  <c r="Q43" i="8"/>
  <c r="J43" i="8" s="1"/>
  <c r="K43" i="8" s="1"/>
  <c r="S43" i="8" s="1"/>
  <c r="Q41" i="8"/>
  <c r="J41" i="8" s="1"/>
  <c r="K41" i="8" s="1"/>
  <c r="S41" i="8" s="1"/>
  <c r="Q39" i="8"/>
  <c r="J39" i="8" s="1"/>
  <c r="K39" i="8" s="1"/>
  <c r="Q37" i="8"/>
  <c r="J37" i="8" s="1"/>
  <c r="K37" i="8" s="1"/>
  <c r="Q35" i="8"/>
  <c r="J35" i="8" s="1"/>
  <c r="K35" i="8" s="1"/>
  <c r="S35" i="8" s="1"/>
  <c r="Q33" i="8"/>
  <c r="J33" i="8" s="1"/>
  <c r="K33" i="8" s="1"/>
  <c r="H64" i="8"/>
  <c r="H63" i="8"/>
  <c r="L60" i="8"/>
  <c r="G19" i="8"/>
  <c r="P58" i="8"/>
  <c r="P56" i="8"/>
  <c r="P54" i="8"/>
  <c r="P52" i="8"/>
  <c r="P50" i="8"/>
  <c r="P53" i="8"/>
  <c r="P51" i="8"/>
  <c r="P49" i="8"/>
  <c r="H54" i="8"/>
  <c r="H50" i="8"/>
  <c r="L69" i="8" l="1"/>
  <c r="K69" i="8"/>
  <c r="L68" i="8"/>
  <c r="K68" i="8"/>
  <c r="M68" i="8" s="1"/>
  <c r="L70" i="8"/>
  <c r="K70" i="8"/>
  <c r="M70" i="8" s="1"/>
  <c r="L66" i="8"/>
  <c r="K66" i="8"/>
  <c r="S66" i="8" s="1"/>
  <c r="L67" i="8"/>
  <c r="K67" i="8"/>
  <c r="S67" i="8" s="1"/>
  <c r="K65" i="8"/>
  <c r="S65" i="8" s="1"/>
  <c r="L65" i="8"/>
  <c r="M60" i="8"/>
  <c r="L32" i="8"/>
  <c r="L57" i="8"/>
  <c r="M57" i="8" s="1"/>
  <c r="L62" i="8"/>
  <c r="M62" i="8" s="1"/>
  <c r="S69" i="8"/>
  <c r="L61" i="8"/>
  <c r="L47" i="8"/>
  <c r="M47" i="8" s="1"/>
  <c r="L45" i="8"/>
  <c r="M45" i="8" s="1"/>
  <c r="L43" i="8"/>
  <c r="M43" i="8" s="1"/>
  <c r="L41" i="8"/>
  <c r="M41" i="8" s="1"/>
  <c r="L39" i="8"/>
  <c r="M39" i="8" s="1"/>
  <c r="L37" i="8"/>
  <c r="M37" i="8" s="1"/>
  <c r="L35" i="8"/>
  <c r="M35" i="8" s="1"/>
  <c r="L33" i="8"/>
  <c r="M33" i="8" s="1"/>
  <c r="L55" i="8"/>
  <c r="M55" i="8" s="1"/>
  <c r="L63" i="8"/>
  <c r="K63" i="8"/>
  <c r="S63" i="8" s="1"/>
  <c r="K32" i="8"/>
  <c r="S32" i="8" s="1"/>
  <c r="L64" i="8"/>
  <c r="K64" i="8"/>
  <c r="S64" i="8" s="1"/>
  <c r="J31" i="8"/>
  <c r="L59" i="8"/>
  <c r="M59" i="8" s="1"/>
  <c r="L48" i="8"/>
  <c r="M48" i="8" s="1"/>
  <c r="L46" i="8"/>
  <c r="M46" i="8" s="1"/>
  <c r="L44" i="8"/>
  <c r="M44" i="8" s="1"/>
  <c r="L42" i="8"/>
  <c r="M42" i="8" s="1"/>
  <c r="L40" i="8"/>
  <c r="M40" i="8" s="1"/>
  <c r="L38" i="8"/>
  <c r="M38" i="8" s="1"/>
  <c r="L36" i="8"/>
  <c r="M36" i="8" s="1"/>
  <c r="L34" i="8"/>
  <c r="M34" i="8" s="1"/>
  <c r="S33" i="8"/>
  <c r="S37" i="8"/>
  <c r="S39" i="8"/>
  <c r="H27" i="8"/>
  <c r="G20" i="8"/>
  <c r="L31" i="8"/>
  <c r="L54" i="8"/>
  <c r="K54" i="8"/>
  <c r="S54" i="8" s="1"/>
  <c r="L58" i="8"/>
  <c r="K58" i="8"/>
  <c r="S58" i="8" s="1"/>
  <c r="L56" i="8"/>
  <c r="K56" i="8"/>
  <c r="S56" i="8" s="1"/>
  <c r="L52" i="8"/>
  <c r="K52" i="8"/>
  <c r="S52" i="8" s="1"/>
  <c r="L50" i="8"/>
  <c r="K50" i="8"/>
  <c r="S50" i="8" s="1"/>
  <c r="L49" i="8"/>
  <c r="K49" i="8"/>
  <c r="S49" i="8" s="1"/>
  <c r="L53" i="8"/>
  <c r="K53" i="8"/>
  <c r="S53" i="8" s="1"/>
  <c r="L51" i="8"/>
  <c r="K51" i="8"/>
  <c r="S51" i="8" s="1"/>
  <c r="S68" i="8" l="1"/>
  <c r="S70" i="8"/>
  <c r="M67" i="8"/>
  <c r="M66" i="8"/>
  <c r="M69" i="8"/>
  <c r="M65" i="8"/>
  <c r="M64" i="8"/>
  <c r="K31" i="8"/>
  <c r="Q21" i="11" s="1"/>
  <c r="M61" i="8"/>
  <c r="M63" i="8"/>
  <c r="M32" i="8"/>
  <c r="R21" i="11"/>
  <c r="R26" i="11"/>
  <c r="G21" i="8"/>
  <c r="M58" i="8"/>
  <c r="M56" i="8"/>
  <c r="M54" i="8"/>
  <c r="M53" i="8"/>
  <c r="M52" i="8"/>
  <c r="M51" i="8"/>
  <c r="M50" i="8"/>
  <c r="M49" i="8"/>
  <c r="Q26" i="11" l="1"/>
  <c r="M31" i="8"/>
  <c r="S31" i="8"/>
  <c r="G22" i="8"/>
  <c r="G18" i="8" l="1"/>
  <c r="G152" i="12" l="1"/>
  <c r="G95" i="13"/>
  <c r="G224" i="8" l="1"/>
  <c r="T48" i="11"/>
  <c r="J224" i="8" l="1"/>
  <c r="L225" i="8" l="1"/>
  <c r="K95" i="13"/>
  <c r="W27" i="11" s="1"/>
  <c r="Q48" i="11" s="1"/>
  <c r="R22" i="11" l="1"/>
  <c r="K225" i="8"/>
  <c r="Q22" i="11" s="1"/>
  <c r="X27" i="11"/>
  <c r="R48" i="11" s="1"/>
  <c r="P38" i="11" l="1"/>
  <c r="Q38" i="11" s="1"/>
  <c r="T50" i="11"/>
  <c r="R38" i="11" s="1"/>
  <c r="M7" i="11" s="1"/>
  <c r="K152" i="12"/>
  <c r="T27" i="11" s="1"/>
  <c r="U27" i="11"/>
  <c r="R27" i="11"/>
  <c r="K224" i="8" l="1"/>
  <c r="Q27" i="11" s="1"/>
  <c r="P33" i="11" s="1"/>
  <c r="Q33" i="11" s="1"/>
  <c r="Q50" i="11" l="1"/>
  <c r="R33" i="11" l="1"/>
</calcChain>
</file>

<file path=xl/sharedStrings.xml><?xml version="1.0" encoding="utf-8"?>
<sst xmlns="http://schemas.openxmlformats.org/spreadsheetml/2006/main" count="253" uniqueCount="87">
  <si>
    <t>Cliente</t>
  </si>
  <si>
    <t>Sondeo</t>
  </si>
  <si>
    <t>Muestra</t>
  </si>
  <si>
    <t>Humedad natural</t>
  </si>
  <si>
    <t>Inicial</t>
  </si>
  <si>
    <t>Final</t>
  </si>
  <si>
    <t>Peso rec + m. humeda (g)</t>
  </si>
  <si>
    <t>Peso recipiente (g)</t>
  </si>
  <si>
    <t>Peso rec + m. seca (g)</t>
  </si>
  <si>
    <t>Diámetro (cm)</t>
  </si>
  <si>
    <t>Altura (cm)</t>
  </si>
  <si>
    <t>Peso del anillo + muestra (g)</t>
  </si>
  <si>
    <t>Peso del anillo   (g)</t>
  </si>
  <si>
    <t>Peso de la muestra (g)</t>
  </si>
  <si>
    <t>Peso seco (g)</t>
  </si>
  <si>
    <t>Area (cm2)</t>
  </si>
  <si>
    <t>Volumen (cm3)</t>
  </si>
  <si>
    <t>Peso unitario total (g/cm3)</t>
  </si>
  <si>
    <t>Peso unitario seco (g/cm3</t>
  </si>
  <si>
    <t>Wn (%)</t>
  </si>
  <si>
    <t>Altura final (despues del ensayo de corte)</t>
  </si>
  <si>
    <t>Carga (Kg)</t>
  </si>
  <si>
    <t>Lectura del deformímetro horizontal (mm)</t>
  </si>
  <si>
    <t>Deformación vertical (%)</t>
  </si>
  <si>
    <t>Deformación horizontal (%)</t>
  </si>
  <si>
    <t>Area corregida (cm2)</t>
  </si>
  <si>
    <t>Esfuerzo cortante (Kg/cm2)</t>
  </si>
  <si>
    <t>Relación t/s</t>
  </si>
  <si>
    <t>Fecha</t>
  </si>
  <si>
    <t>Proyecto</t>
  </si>
  <si>
    <t>DIAMETROS</t>
  </si>
  <si>
    <t>ALTURAS</t>
  </si>
  <si>
    <t>DFINAL</t>
  </si>
  <si>
    <t>Parámetros de resistencia</t>
  </si>
  <si>
    <t>c(kg/cm2)</t>
  </si>
  <si>
    <t>Fi (º)</t>
  </si>
  <si>
    <t>Pico</t>
  </si>
  <si>
    <t>Residual</t>
  </si>
  <si>
    <t>tabla de picos</t>
  </si>
  <si>
    <t>ensayo 1</t>
  </si>
  <si>
    <t>ensayo 2</t>
  </si>
  <si>
    <t>ensayo 3</t>
  </si>
  <si>
    <t xml:space="preserve">Carga normal (kg)                                                </t>
  </si>
  <si>
    <t>Esfuerzo normal inicial (kg/cm2)</t>
  </si>
  <si>
    <t>Velocidad de corte (mm/min)</t>
  </si>
  <si>
    <t>Peso del bloque de carga (kg)</t>
  </si>
  <si>
    <t>pendiente</t>
  </si>
  <si>
    <t>phi</t>
  </si>
  <si>
    <t>Pesa de carga (kg)</t>
  </si>
  <si>
    <t>Peso piedra porosa (kg)</t>
  </si>
  <si>
    <t>Galleta 1</t>
  </si>
  <si>
    <t>S</t>
  </si>
  <si>
    <t>T</t>
  </si>
  <si>
    <t>galleta A</t>
  </si>
  <si>
    <t>Recipiente</t>
  </si>
  <si>
    <t xml:space="preserve">Proyecto: </t>
  </si>
  <si>
    <t xml:space="preserve">Fecha </t>
  </si>
  <si>
    <t>A</t>
  </si>
  <si>
    <t>Galleta :</t>
  </si>
  <si>
    <t>C Kg/cm2</t>
  </si>
  <si>
    <t>Nivel de deformacion</t>
  </si>
  <si>
    <t xml:space="preserve">Normal </t>
  </si>
  <si>
    <t>Cortante</t>
  </si>
  <si>
    <t>OJO MODIFICAR CON EL MINIMO DESPUES DEL MAXIMO</t>
  </si>
  <si>
    <t>RECTA TANGENTE</t>
  </si>
  <si>
    <t>Angulo E para area corregida</t>
  </si>
  <si>
    <t>RECTA Residual</t>
  </si>
  <si>
    <t>TANGENTE</t>
  </si>
  <si>
    <t>RESIDUAL</t>
  </si>
  <si>
    <t>tabla de Residual</t>
  </si>
  <si>
    <t>INGERCIVIL LTDA</t>
  </si>
  <si>
    <t>Profundidad:</t>
  </si>
  <si>
    <t>Tipo Muestra:</t>
  </si>
  <si>
    <t>Sondeo:</t>
  </si>
  <si>
    <t>Laboratorista</t>
  </si>
  <si>
    <t>Revisado y Aprobado:</t>
  </si>
  <si>
    <t>I.C. GERMAN DARÍO TAPIA MUÑOZ</t>
  </si>
  <si>
    <t>M.P.  25202-60095 CND (Secc. C/marca)</t>
  </si>
  <si>
    <t>Esfuerzo normal (Kg/cm2)</t>
  </si>
  <si>
    <t>Ensayos de Consolidacion Unidimensional</t>
  </si>
  <si>
    <t>Descripcion de la muestra</t>
  </si>
  <si>
    <t>ENSAYO DE CORTE DIRECTO</t>
  </si>
  <si>
    <t>B</t>
  </si>
  <si>
    <t>C</t>
  </si>
  <si>
    <t>Lectura del deformímetro vertical(mm)</t>
  </si>
  <si>
    <t>Sondeo 3</t>
  </si>
  <si>
    <t>Muestra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</si>
</sst>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00"/>
    <numFmt numFmtId="167" formatCode="0.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applyNumberFormat="1" applyFont="1" applyFill="1"/>
    <xf numFmtId="2" fontId="3" fillId="0" borderId="0" xfId="0" applyNumberFormat="1" applyFont="1" applyFill="1"/>
    <xf numFmtId="0" fontId="3" fillId="0" borderId="0" xfId="0" applyFont="1" applyFill="1" applyAlignment="1"/>
    <xf numFmtId="2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0" fontId="3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0" fillId="0" borderId="0" xfId="0" applyNumberFormat="1" applyFill="1" applyBorder="1"/>
    <xf numFmtId="2" fontId="3" fillId="0" borderId="1" xfId="0" applyNumberFormat="1" applyFont="1" applyFill="1" applyBorder="1" applyAlignment="1">
      <alignment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9" fontId="3" fillId="0" borderId="1" xfId="0" applyNumberFormat="1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/>
    </xf>
    <xf numFmtId="10" fontId="3" fillId="0" borderId="21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/>
    <xf numFmtId="0" fontId="4" fillId="0" borderId="0" xfId="0" applyFont="1" applyFill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10" fontId="3" fillId="2" borderId="1" xfId="1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2" fontId="0" fillId="0" borderId="0" xfId="0" applyNumberFormat="1" applyFill="1" applyBorder="1" applyAlignment="1"/>
    <xf numFmtId="14" fontId="3" fillId="0" borderId="0" xfId="0" applyNumberFormat="1" applyFont="1" applyFill="1" applyBorder="1" applyAlignment="1">
      <alignment vertical="center"/>
    </xf>
    <xf numFmtId="2" fontId="0" fillId="0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25" xfId="0" applyNumberForma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6" fontId="3" fillId="0" borderId="1" xfId="0" applyNumberFormat="1" applyFont="1" applyFill="1" applyBorder="1"/>
    <xf numFmtId="167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5" fillId="0" borderId="25" xfId="0" applyFont="1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165" fontId="3" fillId="0" borderId="40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3" fillId="0" borderId="11" xfId="0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0" fontId="3" fillId="0" borderId="11" xfId="0" applyFont="1" applyFill="1" applyBorder="1"/>
    <xf numFmtId="0" fontId="4" fillId="0" borderId="0" xfId="0" applyFont="1" applyFill="1" applyBorder="1" applyAlignment="1" applyProtection="1">
      <alignment vertical="center"/>
    </xf>
    <xf numFmtId="2" fontId="0" fillId="2" borderId="2" xfId="0" applyNumberFormat="1" applyFill="1" applyBorder="1" applyAlignment="1"/>
    <xf numFmtId="2" fontId="0" fillId="2" borderId="3" xfId="0" applyNumberFormat="1" applyFill="1" applyBorder="1" applyAlignment="1"/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4" fontId="3" fillId="2" borderId="3" xfId="0" applyNumberFormat="1" applyFont="1" applyFill="1" applyBorder="1" applyAlignment="1">
      <alignment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3" borderId="6" xfId="0" applyFont="1" applyFill="1" applyBorder="1"/>
    <xf numFmtId="2" fontId="4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vertical="center"/>
    </xf>
    <xf numFmtId="0" fontId="3" fillId="4" borderId="0" xfId="0" applyFont="1" applyFill="1"/>
    <xf numFmtId="2" fontId="3" fillId="5" borderId="1" xfId="0" applyNumberFormat="1" applyFont="1" applyFill="1" applyBorder="1" applyAlignment="1"/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6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0" fontId="4" fillId="0" borderId="47" xfId="0" applyFont="1" applyFill="1" applyBorder="1"/>
    <xf numFmtId="0" fontId="3" fillId="0" borderId="48" xfId="0" applyFont="1" applyFill="1" applyBorder="1" applyAlignment="1"/>
    <xf numFmtId="0" fontId="3" fillId="0" borderId="47" xfId="0" applyFont="1" applyFill="1" applyBorder="1" applyAlignment="1"/>
    <xf numFmtId="2" fontId="3" fillId="0" borderId="48" xfId="0" applyNumberFormat="1" applyFont="1" applyFill="1" applyBorder="1" applyAlignment="1">
      <alignment horizontal="center"/>
    </xf>
    <xf numFmtId="0" fontId="4" fillId="0" borderId="11" xfId="0" applyFont="1" applyFill="1" applyBorder="1" applyAlignment="1"/>
    <xf numFmtId="0" fontId="3" fillId="0" borderId="47" xfId="0" applyFont="1" applyFill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2" fontId="3" fillId="2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14" fontId="3" fillId="0" borderId="3" xfId="0" applyNumberFormat="1" applyFont="1" applyFill="1" applyBorder="1" applyAlignment="1">
      <alignment horizontal="center"/>
    </xf>
    <xf numFmtId="14" fontId="3" fillId="0" borderId="24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left"/>
    </xf>
    <xf numFmtId="165" fontId="3" fillId="0" borderId="14" xfId="0" applyNumberFormat="1" applyFont="1" applyFill="1" applyBorder="1" applyAlignment="1">
      <alignment horizontal="left"/>
    </xf>
    <xf numFmtId="165" fontId="3" fillId="0" borderId="36" xfId="0" applyNumberFormat="1" applyFont="1" applyFill="1" applyBorder="1" applyAlignment="1">
      <alignment horizontal="left"/>
    </xf>
    <xf numFmtId="0" fontId="3" fillId="0" borderId="3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wrapText="1"/>
    </xf>
    <xf numFmtId="2" fontId="4" fillId="0" borderId="32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7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266350735772"/>
          <c:y val="0.11275805630894598"/>
          <c:w val="0.8700199813637447"/>
          <c:h val="0.65829067689089404"/>
        </c:manualLayout>
      </c:layout>
      <c:scatterChart>
        <c:scatterStyle val="lineMarker"/>
        <c:varyColors val="0"/>
        <c:ser>
          <c:idx val="0"/>
          <c:order val="0"/>
          <c:tx>
            <c:v>Ensayo 1</c:v>
          </c:tx>
          <c:spPr>
            <a:ln w="28575">
              <a:noFill/>
            </a:ln>
          </c:spPr>
          <c:xVal>
            <c:numRef>
              <c:f>'CD A wn'!$K$31:$K$204</c:f>
              <c:numCache>
                <c:formatCode>0.000</c:formatCode>
                <c:ptCount val="174"/>
                <c:pt idx="0">
                  <c:v>0.5340710162925314</c:v>
                </c:pt>
                <c:pt idx="1">
                  <c:v>0.53486819124864471</c:v>
                </c:pt>
                <c:pt idx="2">
                  <c:v>0.53612571155508393</c:v>
                </c:pt>
                <c:pt idx="3">
                  <c:v>0.53738915185732639</c:v>
                </c:pt>
                <c:pt idx="4">
                  <c:v>0.53854290276771843</c:v>
                </c:pt>
                <c:pt idx="5">
                  <c:v>0.53970160577778803</c:v>
                </c:pt>
                <c:pt idx="6">
                  <c:v>0.54074869623963351</c:v>
                </c:pt>
                <c:pt idx="7">
                  <c:v>0.54203398307481432</c:v>
                </c:pt>
                <c:pt idx="8">
                  <c:v>0.54320771539994139</c:v>
                </c:pt>
                <c:pt idx="9">
                  <c:v>0.54438651590516685</c:v>
                </c:pt>
                <c:pt idx="10">
                  <c:v>0.54545179409501476</c:v>
                </c:pt>
                <c:pt idx="11">
                  <c:v>0.54664030581625944</c:v>
                </c:pt>
                <c:pt idx="12">
                  <c:v>0.54783397212000817</c:v>
                </c:pt>
                <c:pt idx="13">
                  <c:v>0.54903282324836777</c:v>
                </c:pt>
                <c:pt idx="14">
                  <c:v>0.55023688967679585</c:v>
                </c:pt>
                <c:pt idx="15">
                  <c:v>0.55132503392167631</c:v>
                </c:pt>
                <c:pt idx="16">
                  <c:v>0.55253909422548952</c:v>
                </c:pt>
                <c:pt idx="17">
                  <c:v>0.55375845954812586</c:v>
                </c:pt>
                <c:pt idx="18">
                  <c:v>0.55498316129625735</c:v>
                </c:pt>
                <c:pt idx="19">
                  <c:v>0.55621323112087084</c:v>
                </c:pt>
                <c:pt idx="20">
                  <c:v>0.55744870091958076</c:v>
                </c:pt>
                <c:pt idx="21">
                  <c:v>0.55881399304267265</c:v>
                </c:pt>
                <c:pt idx="22">
                  <c:v>0.56006090772413686</c:v>
                </c:pt>
                <c:pt idx="23">
                  <c:v>0.56131332285502999</c:v>
                </c:pt>
                <c:pt idx="24">
                  <c:v>0.56257127136887131</c:v>
                </c:pt>
                <c:pt idx="25">
                  <c:v>0.56383478645801188</c:v>
                </c:pt>
                <c:pt idx="26">
                  <c:v>0.56510390157611101</c:v>
                </c:pt>
                <c:pt idx="27">
                  <c:v>0.56650643648920229</c:v>
                </c:pt>
                <c:pt idx="28">
                  <c:v>0.56778742173644325</c:v>
                </c:pt>
                <c:pt idx="29">
                  <c:v>0.56907411240681804</c:v>
                </c:pt>
                <c:pt idx="30">
                  <c:v>0.57023704069810577</c:v>
                </c:pt>
                <c:pt idx="31">
                  <c:v>0.57140464374333055</c:v>
                </c:pt>
                <c:pt idx="32">
                  <c:v>0.57270749429007595</c:v>
                </c:pt>
                <c:pt idx="33">
                  <c:v>0.57401618302393187</c:v>
                </c:pt>
                <c:pt idx="34">
                  <c:v>0.57533074555329</c:v>
                </c:pt>
                <c:pt idx="35">
                  <c:v>0.57665121777117512</c:v>
                </c:pt>
                <c:pt idx="36">
                  <c:v>0.57784472544810339</c:v>
                </c:pt>
                <c:pt idx="37">
                  <c:v>0.57917652599107261</c:v>
                </c:pt>
                <c:pt idx="38">
                  <c:v>0.58051434194768459</c:v>
                </c:pt>
                <c:pt idx="39">
                  <c:v>0.58172355008633991</c:v>
                </c:pt>
                <c:pt idx="40">
                  <c:v>0.58320816851988022</c:v>
                </c:pt>
                <c:pt idx="41">
                  <c:v>0.58456425409373736</c:v>
                </c:pt>
                <c:pt idx="42">
                  <c:v>0.58592650500368504</c:v>
                </c:pt>
                <c:pt idx="43">
                  <c:v>0.58729495949144994</c:v>
                </c:pt>
                <c:pt idx="44">
                  <c:v>0.58866965610922817</c:v>
                </c:pt>
                <c:pt idx="45">
                  <c:v>0.59005063372275823</c:v>
                </c:pt>
                <c:pt idx="46">
                  <c:v>0.59143793151443036</c:v>
                </c:pt>
                <c:pt idx="47">
                  <c:v>0.59297130604650594</c:v>
                </c:pt>
                <c:pt idx="48">
                  <c:v>0.59437200517747524</c:v>
                </c:pt>
                <c:pt idx="49">
                  <c:v>0.59577914799852272</c:v>
                </c:pt>
                <c:pt idx="50">
                  <c:v>0.59705111937040345</c:v>
                </c:pt>
                <c:pt idx="51">
                  <c:v>0.5983283727085299</c:v>
                </c:pt>
                <c:pt idx="52">
                  <c:v>0.59975377446143141</c:v>
                </c:pt>
                <c:pt idx="53">
                  <c:v>0.60118577564020237</c:v>
                </c:pt>
                <c:pt idx="54">
                  <c:v>0.60262441804245326</c:v>
                </c:pt>
                <c:pt idx="55">
                  <c:v>0.60406974381179679</c:v>
                </c:pt>
                <c:pt idx="56">
                  <c:v>0.6055217954413401</c:v>
                </c:pt>
                <c:pt idx="57">
                  <c:v>0.60683442792338371</c:v>
                </c:pt>
                <c:pt idx="58">
                  <c:v>0.60844624802220393</c:v>
                </c:pt>
                <c:pt idx="59">
                  <c:v>0.60991873573926714</c:v>
                </c:pt>
                <c:pt idx="60">
                  <c:v>0.61139812285530526</c:v>
                </c:pt>
                <c:pt idx="61">
                  <c:v>0.6128844536648218</c:v>
                </c:pt>
                <c:pt idx="62">
                  <c:v>0.614377772833688</c:v>
                </c:pt>
                <c:pt idx="63">
                  <c:v>0.61572777235151843</c:v>
                </c:pt>
                <c:pt idx="64">
                  <c:v>0.61738555679265106</c:v>
                </c:pt>
                <c:pt idx="65">
                  <c:v>0.61890011280577462</c:v>
                </c:pt>
                <c:pt idx="66">
                  <c:v>0.62042183963213693</c:v>
                </c:pt>
                <c:pt idx="67">
                  <c:v>0.62210407703621018</c:v>
                </c:pt>
                <c:pt idx="68">
                  <c:v>0.62364101466184929</c:v>
                </c:pt>
                <c:pt idx="69">
                  <c:v>0.62518526879100633</c:v>
                </c:pt>
                <c:pt idx="70">
                  <c:v>0.62658139263106272</c:v>
                </c:pt>
                <c:pt idx="71">
                  <c:v>0.62798351670811325</c:v>
                </c:pt>
                <c:pt idx="72">
                  <c:v>0.62954851274390289</c:v>
                </c:pt>
                <c:pt idx="73">
                  <c:v>0.63112100917488911</c:v>
                </c:pt>
                <c:pt idx="74">
                  <c:v>0.63270105539132893</c:v>
                </c:pt>
                <c:pt idx="75">
                  <c:v>0.63428870120761649</c:v>
                </c:pt>
                <c:pt idx="76">
                  <c:v>0.63572412161704206</c:v>
                </c:pt>
                <c:pt idx="77">
                  <c:v>0.63732634545031286</c:v>
                </c:pt>
                <c:pt idx="78">
                  <c:v>0.63925924395732114</c:v>
                </c:pt>
                <c:pt idx="79">
                  <c:v>0.64104094300553438</c:v>
                </c:pt>
                <c:pt idx="80">
                  <c:v>0.64250577271576403</c:v>
                </c:pt>
                <c:pt idx="81">
                  <c:v>0.64414088022001703</c:v>
                </c:pt>
                <c:pt idx="82">
                  <c:v>0.64578395359800722</c:v>
                </c:pt>
                <c:pt idx="83">
                  <c:v>0.64743504626858417</c:v>
                </c:pt>
                <c:pt idx="84">
                  <c:v>0.64909421211734253</c:v>
                </c:pt>
                <c:pt idx="85">
                  <c:v>0.65076150550160716</c:v>
                </c:pt>
                <c:pt idx="86">
                  <c:v>0.65243698125547955</c:v>
                </c:pt>
                <c:pt idx="87">
                  <c:v>0.65428952125577677</c:v>
                </c:pt>
                <c:pt idx="88">
                  <c:v>0.65598236062084758</c:v>
                </c:pt>
                <c:pt idx="89">
                  <c:v>0.65751305833523288</c:v>
                </c:pt>
                <c:pt idx="90">
                  <c:v>0.65905056537054607</c:v>
                </c:pt>
                <c:pt idx="91">
                  <c:v>0.66076694355263765</c:v>
                </c:pt>
                <c:pt idx="92">
                  <c:v>0.66249183760867203</c:v>
                </c:pt>
                <c:pt idx="93">
                  <c:v>0.66439912646152521</c:v>
                </c:pt>
                <c:pt idx="94">
                  <c:v>0.66596740692852352</c:v>
                </c:pt>
                <c:pt idx="95">
                  <c:v>0.66754272810051307</c:v>
                </c:pt>
                <c:pt idx="96">
                  <c:v>0.66930139562212254</c:v>
                </c:pt>
                <c:pt idx="97">
                  <c:v>0.67106886953616041</c:v>
                </c:pt>
                <c:pt idx="98">
                  <c:v>0.67302333488289945</c:v>
                </c:pt>
                <c:pt idx="99">
                  <c:v>0.67480950098837078</c:v>
                </c:pt>
                <c:pt idx="100">
                  <c:v>0.67642474102050287</c:v>
                </c:pt>
                <c:pt idx="101">
                  <c:v>0.67822805465303915</c:v>
                </c:pt>
                <c:pt idx="102">
                  <c:v>0.68004048453487265</c:v>
                </c:pt>
                <c:pt idx="103">
                  <c:v>0.68186209432843781</c:v>
                </c:pt>
                <c:pt idx="104">
                  <c:v>0.68369294827446414</c:v>
                </c:pt>
                <c:pt idx="105">
                  <c:v>0.6855331111984041</c:v>
                </c:pt>
                <c:pt idx="106">
                  <c:v>0.68738264851694286</c:v>
                </c:pt>
                <c:pt idx="107">
                  <c:v>0.68924162624459517</c:v>
                </c:pt>
                <c:pt idx="108">
                  <c:v>0.69111011100038899</c:v>
                </c:pt>
                <c:pt idx="109">
                  <c:v>0.69279993134277895</c:v>
                </c:pt>
                <c:pt idx="110">
                  <c:v>0.69468666518231659</c:v>
                </c:pt>
                <c:pt idx="111">
                  <c:v>0.69658310272665558</c:v>
                </c:pt>
                <c:pt idx="112">
                  <c:v>0.69848931301797756</c:v>
                </c:pt>
                <c:pt idx="113">
                  <c:v>0.70040536573703815</c:v>
                </c:pt>
                <c:pt idx="114">
                  <c:v>0.70213828657134469</c:v>
                </c:pt>
                <c:pt idx="115">
                  <c:v>0.70407323419242052</c:v>
                </c:pt>
                <c:pt idx="116">
                  <c:v>0.70582327619188312</c:v>
                </c:pt>
                <c:pt idx="117">
                  <c:v>0.70797334621642904</c:v>
                </c:pt>
                <c:pt idx="118">
                  <c:v>0.70993865577658122</c:v>
                </c:pt>
                <c:pt idx="119">
                  <c:v>0.71191423227290718</c:v>
                </c:pt>
                <c:pt idx="120">
                  <c:v>0.71390014999458895</c:v>
                </c:pt>
                <c:pt idx="121">
                  <c:v>0.71589648392920302</c:v>
                </c:pt>
                <c:pt idx="122">
                  <c:v>0.71790330977075534</c:v>
                </c:pt>
                <c:pt idx="123">
                  <c:v>0.72012302756414104</c:v>
                </c:pt>
                <c:pt idx="124">
                  <c:v>0.72215213598314554</c:v>
                </c:pt>
                <c:pt idx="125">
                  <c:v>0.72419197553850312</c:v>
                </c:pt>
                <c:pt idx="126">
                  <c:v>0.7264482874348851</c:v>
                </c:pt>
                <c:pt idx="127">
                  <c:v>0.72851091936376555</c:v>
                </c:pt>
                <c:pt idx="128">
                  <c:v>0.73058452877583702</c:v>
                </c:pt>
                <c:pt idx="129">
                  <c:v>0.73266919669879782</c:v>
                </c:pt>
                <c:pt idx="130">
                  <c:v>0.73455492045135085</c:v>
                </c:pt>
                <c:pt idx="131">
                  <c:v>0.7368720360804073</c:v>
                </c:pt>
                <c:pt idx="132">
                  <c:v>0.73877802859465769</c:v>
                </c:pt>
                <c:pt idx="133">
                  <c:v>0.74090661364846266</c:v>
                </c:pt>
                <c:pt idx="134">
                  <c:v>0.74283214199823167</c:v>
                </c:pt>
                <c:pt idx="135">
                  <c:v>0.74498258753622959</c:v>
                </c:pt>
                <c:pt idx="136">
                  <c:v>0.74714466364464438</c:v>
                </c:pt>
                <c:pt idx="137">
                  <c:v>0.74931845765713934</c:v>
                </c:pt>
                <c:pt idx="138">
                  <c:v>0.75172327052434629</c:v>
                </c:pt>
                <c:pt idx="139">
                  <c:v>0.75370155299505792</c:v>
                </c:pt>
                <c:pt idx="140">
                  <c:v>0.75613264397940794</c:v>
                </c:pt>
                <c:pt idx="141">
                  <c:v>0.75835541273514706</c:v>
                </c:pt>
                <c:pt idx="142">
                  <c:v>0.76059035825501131</c:v>
                </c:pt>
                <c:pt idx="143">
                  <c:v>0.76283757322593915</c:v>
                </c:pt>
                <c:pt idx="144">
                  <c:v>0.76328849677502497</c:v>
                </c:pt>
                <c:pt idx="145">
                  <c:v>0.76555055872368671</c:v>
                </c:pt>
                <c:pt idx="146">
                  <c:v>0.76782509727258208</c:v>
                </c:pt>
                <c:pt idx="147">
                  <c:v>0.77011220807721614</c:v>
                </c:pt>
                <c:pt idx="148">
                  <c:v>0.77241198774451869</c:v>
                </c:pt>
                <c:pt idx="149">
                  <c:v>0.7747245338444313</c:v>
                </c:pt>
                <c:pt idx="150">
                  <c:v>0.77704994492166835</c:v>
                </c:pt>
                <c:pt idx="151">
                  <c:v>0.7791538966889241</c:v>
                </c:pt>
                <c:pt idx="152">
                  <c:v>0.78150402625737458</c:v>
                </c:pt>
                <c:pt idx="153">
                  <c:v>0.78386731220608441</c:v>
                </c:pt>
                <c:pt idx="154">
                  <c:v>0.78624385699695742</c:v>
                </c:pt>
                <c:pt idx="155">
                  <c:v>0.78839416913731197</c:v>
                </c:pt>
                <c:pt idx="156">
                  <c:v>0.79079619172764948</c:v>
                </c:pt>
                <c:pt idx="157">
                  <c:v>0.79321177619803762</c:v>
                </c:pt>
                <c:pt idx="158">
                  <c:v>0.79564102911957102</c:v>
                </c:pt>
                <c:pt idx="159">
                  <c:v>0.79808405814925376</c:v>
                </c:pt>
                <c:pt idx="160">
                  <c:v>0.8007874313208031</c:v>
                </c:pt>
                <c:pt idx="161">
                  <c:v>0.80301188067216123</c:v>
                </c:pt>
                <c:pt idx="162">
                  <c:v>0.80574617659049452</c:v>
                </c:pt>
                <c:pt idx="163">
                  <c:v>0.80799612726111958</c:v>
                </c:pt>
                <c:pt idx="164">
                  <c:v>0.81076183960352211</c:v>
                </c:pt>
                <c:pt idx="165">
                  <c:v>0.81329129952742296</c:v>
                </c:pt>
                <c:pt idx="166">
                  <c:v>0.81583533235901295</c:v>
                </c:pt>
                <c:pt idx="167">
                  <c:v>0.81839405506870255</c:v>
                </c:pt>
                <c:pt idx="168">
                  <c:v>0.82096758584386675</c:v>
                </c:pt>
                <c:pt idx="169">
                  <c:v>0.82355604410435668</c:v>
                </c:pt>
                <c:pt idx="170">
                  <c:v>0.8258985192448689</c:v>
                </c:pt>
                <c:pt idx="171">
                  <c:v>0.82851567321256769</c:v>
                </c:pt>
                <c:pt idx="172">
                  <c:v>0.83114810809932826</c:v>
                </c:pt>
                <c:pt idx="173">
                  <c:v>0.83353046745559356</c:v>
                </c:pt>
              </c:numCache>
            </c:numRef>
          </c:xVal>
          <c:yVal>
            <c:numRef>
              <c:f>'CD A wn'!$L$31:$L$204</c:f>
              <c:numCache>
                <c:formatCode>0.0000</c:formatCode>
                <c:ptCount val="174"/>
                <c:pt idx="0">
                  <c:v>3.6306724947125427E-4</c:v>
                </c:pt>
                <c:pt idx="1">
                  <c:v>2.7270688321711388E-2</c:v>
                </c:pt>
                <c:pt idx="2">
                  <c:v>2.6241411853386267E-2</c:v>
                </c:pt>
                <c:pt idx="3">
                  <c:v>2.7033898588068917E-2</c:v>
                </c:pt>
                <c:pt idx="4">
                  <c:v>9.2991250702983044E-2</c:v>
                </c:pt>
                <c:pt idx="5">
                  <c:v>0.1276794548017488</c:v>
                </c:pt>
                <c:pt idx="6">
                  <c:v>0.14814554381587269</c:v>
                </c:pt>
                <c:pt idx="7">
                  <c:v>0.16176296599755877</c:v>
                </c:pt>
                <c:pt idx="8">
                  <c:v>0.17060665604136308</c:v>
                </c:pt>
                <c:pt idx="9">
                  <c:v>0.17578792286224232</c:v>
                </c:pt>
                <c:pt idx="10">
                  <c:v>0.18317718846481354</c:v>
                </c:pt>
                <c:pt idx="11">
                  <c:v>0.19063695002188033</c:v>
                </c:pt>
                <c:pt idx="12">
                  <c:v>0.19775685492464865</c:v>
                </c:pt>
                <c:pt idx="13">
                  <c:v>0.20490790770880177</c:v>
                </c:pt>
                <c:pt idx="14">
                  <c:v>0.20947191156047185</c:v>
                </c:pt>
                <c:pt idx="15">
                  <c:v>0.21063575503744139</c:v>
                </c:pt>
                <c:pt idx="16">
                  <c:v>0.21786078810991899</c:v>
                </c:pt>
                <c:pt idx="17">
                  <c:v>0.20968319930862039</c:v>
                </c:pt>
                <c:pt idx="18">
                  <c:v>0.22674741455799227</c:v>
                </c:pt>
                <c:pt idx="19">
                  <c:v>0.22157818313347596</c:v>
                </c:pt>
                <c:pt idx="20">
                  <c:v>0.23230226677550397</c:v>
                </c:pt>
                <c:pt idx="21">
                  <c:v>0.23742987031536769</c:v>
                </c:pt>
                <c:pt idx="22">
                  <c:v>0.243670693492821</c:v>
                </c:pt>
                <c:pt idx="23">
                  <c:v>0.25299209078257445</c:v>
                </c:pt>
                <c:pt idx="24">
                  <c:v>0.25776592884136545</c:v>
                </c:pt>
                <c:pt idx="25">
                  <c:v>0.25987806588849166</c:v>
                </c:pt>
                <c:pt idx="26">
                  <c:v>0.2619996708922005</c:v>
                </c:pt>
                <c:pt idx="27">
                  <c:v>0.26881180469580818</c:v>
                </c:pt>
                <c:pt idx="28">
                  <c:v>0.27520946276716762</c:v>
                </c:pt>
                <c:pt idx="29">
                  <c:v>0.27505940284059316</c:v>
                </c:pt>
                <c:pt idx="30">
                  <c:v>0.27717211219459637</c:v>
                </c:pt>
                <c:pt idx="31">
                  <c:v>0.28123566632786651</c:v>
                </c:pt>
                <c:pt idx="32">
                  <c:v>0.27915157803794544</c:v>
                </c:pt>
                <c:pt idx="33">
                  <c:v>0.2879841353101083</c:v>
                </c:pt>
                <c:pt idx="34">
                  <c:v>0.29138146424210687</c:v>
                </c:pt>
                <c:pt idx="35">
                  <c:v>0.29361828427305886</c:v>
                </c:pt>
                <c:pt idx="36">
                  <c:v>0.29658294301843557</c:v>
                </c:pt>
                <c:pt idx="37">
                  <c:v>0.29923515149600372</c:v>
                </c:pt>
                <c:pt idx="38">
                  <c:v>0.29953170249971844</c:v>
                </c:pt>
                <c:pt idx="39">
                  <c:v>0.30450570689357193</c:v>
                </c:pt>
                <c:pt idx="40">
                  <c:v>0.30647225048011667</c:v>
                </c:pt>
                <c:pt idx="41">
                  <c:v>0.30400572019421418</c:v>
                </c:pt>
                <c:pt idx="42">
                  <c:v>0.30790071932661472</c:v>
                </c:pt>
                <c:pt idx="43">
                  <c:v>0.30782133469139733</c:v>
                </c:pt>
                <c:pt idx="44">
                  <c:v>0.31094296408170014</c:v>
                </c:pt>
                <c:pt idx="45">
                  <c:v>0.31528251959376302</c:v>
                </c:pt>
                <c:pt idx="46">
                  <c:v>0.31682792801718479</c:v>
                </c:pt>
                <c:pt idx="47">
                  <c:v>0.31805245112980818</c:v>
                </c:pt>
                <c:pt idx="48">
                  <c:v>0.31557126103454003</c:v>
                </c:pt>
                <c:pt idx="49">
                  <c:v>0.31955849536182701</c:v>
                </c:pt>
                <c:pt idx="50">
                  <c:v>0.3218642707897042</c:v>
                </c:pt>
                <c:pt idx="51">
                  <c:v>0.31767182411627237</c:v>
                </c:pt>
                <c:pt idx="52">
                  <c:v>0.31924405406091139</c:v>
                </c:pt>
                <c:pt idx="53">
                  <c:v>0.32368452993111568</c:v>
                </c:pt>
                <c:pt idx="54">
                  <c:v>0.32200108606005151</c:v>
                </c:pt>
                <c:pt idx="55">
                  <c:v>0.32482663455612504</c:v>
                </c:pt>
                <c:pt idx="56">
                  <c:v>0.32437252600232419</c:v>
                </c:pt>
                <c:pt idx="57">
                  <c:v>0.32548822390378856</c:v>
                </c:pt>
                <c:pt idx="58">
                  <c:v>0.32800727036725169</c:v>
                </c:pt>
                <c:pt idx="59">
                  <c:v>0.32963033242627043</c:v>
                </c:pt>
                <c:pt idx="60">
                  <c:v>0.33666439237559315</c:v>
                </c:pt>
                <c:pt idx="61">
                  <c:v>0.32956657156750252</c:v>
                </c:pt>
                <c:pt idx="62">
                  <c:v>0.33245787785920844</c:v>
                </c:pt>
                <c:pt idx="63">
                  <c:v>0.33235124550360395</c:v>
                </c:pt>
                <c:pt idx="64">
                  <c:v>0.33702341582173284</c:v>
                </c:pt>
                <c:pt idx="65">
                  <c:v>0.33995386882567091</c:v>
                </c:pt>
                <c:pt idx="66">
                  <c:v>0.33994619484691585</c:v>
                </c:pt>
                <c:pt idx="67">
                  <c:v>0.33706172132079859</c:v>
                </c:pt>
                <c:pt idx="68">
                  <c:v>0.33789444828849291</c:v>
                </c:pt>
                <c:pt idx="69">
                  <c:v>0.33915614710835451</c:v>
                </c:pt>
                <c:pt idx="70">
                  <c:v>0.34417309700176713</c:v>
                </c:pt>
                <c:pt idx="71">
                  <c:v>0.35049309548691993</c:v>
                </c:pt>
                <c:pt idx="72">
                  <c:v>0.34794276732072726</c:v>
                </c:pt>
                <c:pt idx="73">
                  <c:v>0.3500989930287825</c:v>
                </c:pt>
                <c:pt idx="74">
                  <c:v>0.34882490006507438</c:v>
                </c:pt>
                <c:pt idx="75">
                  <c:v>0.34970021138072044</c:v>
                </c:pt>
                <c:pt idx="76">
                  <c:v>0.34919508039795322</c:v>
                </c:pt>
                <c:pt idx="77">
                  <c:v>0.35224146802582579</c:v>
                </c:pt>
                <c:pt idx="78">
                  <c:v>0.35244060364521967</c:v>
                </c:pt>
                <c:pt idx="79">
                  <c:v>0.3516797554153992</c:v>
                </c:pt>
                <c:pt idx="80">
                  <c:v>0.35073624224509276</c:v>
                </c:pt>
                <c:pt idx="81">
                  <c:v>0.35119093400745782</c:v>
                </c:pt>
                <c:pt idx="82">
                  <c:v>0.35384279484585118</c:v>
                </c:pt>
                <c:pt idx="83">
                  <c:v>0.35342707391747852</c:v>
                </c:pt>
                <c:pt idx="84">
                  <c:v>0.3565390990821975</c:v>
                </c:pt>
                <c:pt idx="85">
                  <c:v>0.35833971129638986</c:v>
                </c:pt>
                <c:pt idx="86">
                  <c:v>0.360149374007037</c:v>
                </c:pt>
                <c:pt idx="87">
                  <c:v>0.36161678098872385</c:v>
                </c:pt>
                <c:pt idx="88">
                  <c:v>0.35943078263005018</c:v>
                </c:pt>
                <c:pt idx="89">
                  <c:v>0.36384536989115501</c:v>
                </c:pt>
                <c:pt idx="90">
                  <c:v>0.36648829279776174</c:v>
                </c:pt>
                <c:pt idx="91">
                  <c:v>0.36609515584292701</c:v>
                </c:pt>
                <c:pt idx="92">
                  <c:v>0.37110414817248949</c:v>
                </c:pt>
                <c:pt idx="93">
                  <c:v>0.38120585707702748</c:v>
                </c:pt>
                <c:pt idx="94">
                  <c:v>0.38301113786646529</c:v>
                </c:pt>
                <c:pt idx="95">
                  <c:v>0.38391713649088988</c:v>
                </c:pt>
                <c:pt idx="96">
                  <c:v>0.38765857119566238</c:v>
                </c:pt>
                <c:pt idx="97">
                  <c:v>0.38640129062723133</c:v>
                </c:pt>
                <c:pt idx="98">
                  <c:v>0.39118689959523001</c:v>
                </c:pt>
                <c:pt idx="99">
                  <c:v>0.39360131601892884</c:v>
                </c:pt>
                <c:pt idx="100">
                  <c:v>0.39086472266599526</c:v>
                </c:pt>
                <c:pt idx="101">
                  <c:v>0.39559528204834016</c:v>
                </c:pt>
                <c:pt idx="102">
                  <c:v>0.40266231726613727</c:v>
                </c:pt>
                <c:pt idx="103">
                  <c:v>0.3953972501481115</c:v>
                </c:pt>
                <c:pt idx="104">
                  <c:v>0.40947281517666778</c:v>
                </c:pt>
                <c:pt idx="105">
                  <c:v>0.41570127427287418</c:v>
                </c:pt>
                <c:pt idx="106">
                  <c:v>0.41822468796580548</c:v>
                </c:pt>
                <c:pt idx="107">
                  <c:v>0.42122996266635593</c:v>
                </c:pt>
                <c:pt idx="108">
                  <c:v>0.43035889706818592</c:v>
                </c:pt>
                <c:pt idx="109">
                  <c:v>0.43517894257099948</c:v>
                </c:pt>
                <c:pt idx="110">
                  <c:v>0.43683634085547496</c:v>
                </c:pt>
                <c:pt idx="111">
                  <c:v>0.44276431541421413</c:v>
                </c:pt>
                <c:pt idx="112">
                  <c:v>0.44824951198302038</c:v>
                </c:pt>
                <c:pt idx="113">
                  <c:v>0.4542405537246646</c:v>
                </c:pt>
                <c:pt idx="114">
                  <c:v>0.45106853058844942</c:v>
                </c:pt>
                <c:pt idx="115">
                  <c:v>0.45183294539387808</c:v>
                </c:pt>
                <c:pt idx="116">
                  <c:v>0.45535515126340831</c:v>
                </c:pt>
                <c:pt idx="117">
                  <c:v>0.46011126395357971</c:v>
                </c:pt>
                <c:pt idx="118">
                  <c:v>0.47007574842333666</c:v>
                </c:pt>
                <c:pt idx="119">
                  <c:v>0.47670748509361283</c:v>
                </c:pt>
                <c:pt idx="120">
                  <c:v>0.46978689305027366</c:v>
                </c:pt>
                <c:pt idx="121">
                  <c:v>0.46964057179338109</c:v>
                </c:pt>
                <c:pt idx="122">
                  <c:v>0.45241162420187314</c:v>
                </c:pt>
                <c:pt idx="123">
                  <c:v>0.44597769753186678</c:v>
                </c:pt>
                <c:pt idx="124">
                  <c:v>0.45705287644259135</c:v>
                </c:pt>
                <c:pt idx="125">
                  <c:v>0.45834389877680948</c:v>
                </c:pt>
                <c:pt idx="126">
                  <c:v>0.45335191112130313</c:v>
                </c:pt>
                <c:pt idx="127">
                  <c:v>0.45018188386859703</c:v>
                </c:pt>
                <c:pt idx="128">
                  <c:v>0.44997328893165034</c:v>
                </c:pt>
                <c:pt idx="129">
                  <c:v>0.45524186533097166</c:v>
                </c:pt>
                <c:pt idx="130">
                  <c:v>0.45391676240423967</c:v>
                </c:pt>
                <c:pt idx="131">
                  <c:v>0.45835422087948252</c:v>
                </c:pt>
                <c:pt idx="132">
                  <c:v>0.45451750658491047</c:v>
                </c:pt>
                <c:pt idx="133">
                  <c:v>0.45985648396797957</c:v>
                </c:pt>
                <c:pt idx="134">
                  <c:v>0.46105159638888926</c:v>
                </c:pt>
                <c:pt idx="135">
                  <c:v>0.46491854362299162</c:v>
                </c:pt>
                <c:pt idx="136">
                  <c:v>0.46575990549064056</c:v>
                </c:pt>
                <c:pt idx="137">
                  <c:v>0.4671150193569123</c:v>
                </c:pt>
                <c:pt idx="138">
                  <c:v>0.45992664398583655</c:v>
                </c:pt>
                <c:pt idx="139">
                  <c:v>0.46574838617151765</c:v>
                </c:pt>
                <c:pt idx="140">
                  <c:v>0.45594207687249771</c:v>
                </c:pt>
                <c:pt idx="141">
                  <c:v>0.45779792727274299</c:v>
                </c:pt>
                <c:pt idx="142">
                  <c:v>0.46276650412592096</c:v>
                </c:pt>
                <c:pt idx="143">
                  <c:v>0.46309660818968656</c:v>
                </c:pt>
                <c:pt idx="144">
                  <c:v>1.2022722316428225</c:v>
                </c:pt>
                <c:pt idx="145">
                  <c:v>1.2068761134663086</c:v>
                </c:pt>
                <c:pt idx="146">
                  <c:v>1.2172475662796287</c:v>
                </c:pt>
                <c:pt idx="147">
                  <c:v>1.2219204272550621</c:v>
                </c:pt>
                <c:pt idx="148">
                  <c:v>1.2281949081310706</c:v>
                </c:pt>
                <c:pt idx="149">
                  <c:v>1.2376653628397196</c:v>
                </c:pt>
                <c:pt idx="150">
                  <c:v>1.2413803358642321</c:v>
                </c:pt>
                <c:pt idx="151">
                  <c:v>1.252156996740297</c:v>
                </c:pt>
                <c:pt idx="152">
                  <c:v>1.2575276505848889</c:v>
                </c:pt>
                <c:pt idx="153">
                  <c:v>1.267192138984883</c:v>
                </c:pt>
                <c:pt idx="154">
                  <c:v>1.2737065231343383</c:v>
                </c:pt>
                <c:pt idx="155">
                  <c:v>1.2820136353850153</c:v>
                </c:pt>
                <c:pt idx="156">
                  <c:v>1.2934458674048783</c:v>
                </c:pt>
                <c:pt idx="157">
                  <c:v>1.3044068984920674</c:v>
                </c:pt>
                <c:pt idx="158">
                  <c:v>1.3084017134508397</c:v>
                </c:pt>
                <c:pt idx="159">
                  <c:v>1.3173020982213299</c:v>
                </c:pt>
                <c:pt idx="160">
                  <c:v>1.3212198496990351</c:v>
                </c:pt>
                <c:pt idx="161">
                  <c:v>1.3325325167195545</c:v>
                </c:pt>
                <c:pt idx="162">
                  <c:v>1.3441906715652965</c:v>
                </c:pt>
                <c:pt idx="163">
                  <c:v>1.3583805701641229</c:v>
                </c:pt>
                <c:pt idx="164">
                  <c:v>1.3668883613060225</c:v>
                </c:pt>
                <c:pt idx="165">
                  <c:v>1.3788932347371741</c:v>
                </c:pt>
                <c:pt idx="166">
                  <c:v>1.3876434199286081</c:v>
                </c:pt>
                <c:pt idx="167">
                  <c:v>1.3992281078263817</c:v>
                </c:pt>
                <c:pt idx="168">
                  <c:v>1.4075348540993762</c:v>
                </c:pt>
                <c:pt idx="169">
                  <c:v>1.4108529968187575</c:v>
                </c:pt>
                <c:pt idx="170">
                  <c:v>1.4204804928184758</c:v>
                </c:pt>
                <c:pt idx="171">
                  <c:v>1.4289244291616952</c:v>
                </c:pt>
                <c:pt idx="172">
                  <c:v>1.4334645370190204</c:v>
                </c:pt>
                <c:pt idx="173">
                  <c:v>1.4421064887740473</c:v>
                </c:pt>
              </c:numCache>
            </c:numRef>
          </c:yVal>
          <c:smooth val="0"/>
        </c:ser>
        <c:ser>
          <c:idx val="1"/>
          <c:order val="1"/>
          <c:tx>
            <c:v>Ensayo 2</c:v>
          </c:tx>
          <c:spPr>
            <a:ln w="28575">
              <a:noFill/>
            </a:ln>
          </c:spPr>
          <c:xVal>
            <c:numRef>
              <c:f>'CD B wn'!$K$31:$K$126</c:f>
              <c:numCache>
                <c:formatCode>0.000</c:formatCode>
                <c:ptCount val="96"/>
                <c:pt idx="0">
                  <c:v>1.0685970760731165</c:v>
                </c:pt>
                <c:pt idx="1">
                  <c:v>1.0697363824972894</c:v>
                </c:pt>
                <c:pt idx="2">
                  <c:v>1.0717932645315016</c:v>
                </c:pt>
                <c:pt idx="3">
                  <c:v>1.0738580633918331</c:v>
                </c:pt>
                <c:pt idx="4">
                  <c:v>1.0761616195018349</c:v>
                </c:pt>
                <c:pt idx="5">
                  <c:v>1.0784750569810735</c:v>
                </c:pt>
                <c:pt idx="6">
                  <c:v>1.0805656465544398</c:v>
                </c:pt>
                <c:pt idx="7">
                  <c:v>1.0828980165967903</c:v>
                </c:pt>
                <c:pt idx="8">
                  <c:v>1.0852404351092944</c:v>
                </c:pt>
                <c:pt idx="9">
                  <c:v>1.0875929605734878</c:v>
                </c:pt>
                <c:pt idx="10">
                  <c:v>1.0897189236308933</c:v>
                </c:pt>
                <c:pt idx="11">
                  <c:v>1.0920908150277997</c:v>
                </c:pt>
                <c:pt idx="12">
                  <c:v>1.0944729855212656</c:v>
                </c:pt>
                <c:pt idx="13">
                  <c:v>1.0968654953637806</c:v>
                </c:pt>
                <c:pt idx="14">
                  <c:v>1.0992684052723642</c:v>
                </c:pt>
                <c:pt idx="15">
                  <c:v>1.1016817764329216</c:v>
                </c:pt>
                <c:pt idx="16">
                  <c:v>1.1038628057993323</c:v>
                </c:pt>
                <c:pt idx="17">
                  <c:v>1.1062962236044747</c:v>
                </c:pt>
                <c:pt idx="18">
                  <c:v>1.1084953962187223</c:v>
                </c:pt>
                <c:pt idx="19">
                  <c:v>1.1109490865524156</c:v>
                </c:pt>
                <c:pt idx="20">
                  <c:v>1.1134135384977137</c:v>
                </c:pt>
                <c:pt idx="21">
                  <c:v>1.1161369416904769</c:v>
                </c:pt>
                <c:pt idx="22">
                  <c:v>1.1186242019167567</c:v>
                </c:pt>
                <c:pt idx="23">
                  <c:v>1.1211224237681094</c:v>
                </c:pt>
                <c:pt idx="24">
                  <c:v>1.1236316728033307</c:v>
                </c:pt>
                <c:pt idx="25">
                  <c:v>1.1264046620136585</c:v>
                </c:pt>
                <c:pt idx="26">
                  <c:v>1.1286835172390697</c:v>
                </c:pt>
                <c:pt idx="27">
                  <c:v>1.1314811393447108</c:v>
                </c:pt>
                <c:pt idx="28">
                  <c:v>1.1340362962745685</c:v>
                </c:pt>
                <c:pt idx="29">
                  <c:v>1.1366028228500953</c:v>
                </c:pt>
                <c:pt idx="30">
                  <c:v>1.1391807878475886</c:v>
                </c:pt>
                <c:pt idx="31">
                  <c:v>1.1415107934793116</c:v>
                </c:pt>
                <c:pt idx="32">
                  <c:v>1.1441106829155914</c:v>
                </c:pt>
                <c:pt idx="33">
                  <c:v>1.1467222133294592</c:v>
                </c:pt>
                <c:pt idx="34">
                  <c:v>1.149345455655125</c:v>
                </c:pt>
                <c:pt idx="35">
                  <c:v>1.1517164465163694</c:v>
                </c:pt>
                <c:pt idx="36">
                  <c:v>1.1543621389316243</c:v>
                </c:pt>
                <c:pt idx="37">
                  <c:v>1.1567534523464691</c:v>
                </c:pt>
                <c:pt idx="38">
                  <c:v>1.1594218569141201</c:v>
                </c:pt>
                <c:pt idx="39">
                  <c:v>1.1621023218616864</c:v>
                </c:pt>
                <c:pt idx="40">
                  <c:v>1.1647949214870474</c:v>
                </c:pt>
                <c:pt idx="41">
                  <c:v>1.167499730687477</c:v>
                </c:pt>
                <c:pt idx="42">
                  <c:v>1.1702168249655356</c:v>
                </c:pt>
                <c:pt idx="43">
                  <c:v>1.1729462804350341</c:v>
                </c:pt>
                <c:pt idx="44">
                  <c:v>1.1756881738270695</c:v>
                </c:pt>
                <c:pt idx="45">
                  <c:v>1.1784425824961251</c:v>
                </c:pt>
                <c:pt idx="46">
                  <c:v>1.18120958442625</c:v>
                </c:pt>
                <c:pt idx="47">
                  <c:v>1.1839892582373028</c:v>
                </c:pt>
                <c:pt idx="48">
                  <c:v>1.1867816831912801</c:v>
                </c:pt>
                <c:pt idx="49">
                  <c:v>1.1895869391987051</c:v>
                </c:pt>
                <c:pt idx="50">
                  <c:v>1.1924051068251085</c:v>
                </c:pt>
                <c:pt idx="51">
                  <c:v>1.1949525642435042</c:v>
                </c:pt>
                <c:pt idx="52">
                  <c:v>1.1975106055356977</c:v>
                </c:pt>
                <c:pt idx="53">
                  <c:v>1.2006515613377584</c:v>
                </c:pt>
                <c:pt idx="54">
                  <c:v>1.2032333382431992</c:v>
                </c:pt>
                <c:pt idx="55">
                  <c:v>1.2061146241861298</c:v>
                </c:pt>
                <c:pt idx="56">
                  <c:v>1.2090093022853954</c:v>
                </c:pt>
                <c:pt idx="57">
                  <c:v>1.2119174577382847</c:v>
                </c:pt>
                <c:pt idx="58">
                  <c:v>1.2148391764502919</c:v>
                </c:pt>
                <c:pt idx="59">
                  <c:v>1.2177745450423008</c:v>
                </c:pt>
                <c:pt idx="60">
                  <c:v>1.2207236508578567</c:v>
                </c:pt>
                <c:pt idx="61">
                  <c:v>1.2236865819705256</c:v>
                </c:pt>
                <c:pt idx="62">
                  <c:v>1.2266634271913426</c:v>
                </c:pt>
                <c:pt idx="63">
                  <c:v>1.2296542760763502</c:v>
                </c:pt>
                <c:pt idx="64">
                  <c:v>1.2326592189342283</c:v>
                </c:pt>
                <c:pt idx="65">
                  <c:v>1.2356783468340169</c:v>
                </c:pt>
                <c:pt idx="66">
                  <c:v>1.2387117516129333</c:v>
                </c:pt>
                <c:pt idx="67">
                  <c:v>1.241759525884284</c:v>
                </c:pt>
                <c:pt idx="68">
                  <c:v>1.2448217630454728</c:v>
                </c:pt>
                <c:pt idx="69">
                  <c:v>1.2478985572861103</c:v>
                </c:pt>
                <c:pt idx="70">
                  <c:v>1.2509900035962183</c:v>
                </c:pt>
                <c:pt idx="71">
                  <c:v>1.2537849119555271</c:v>
                </c:pt>
                <c:pt idx="72">
                  <c:v>1.2569044617983429</c:v>
                </c:pt>
                <c:pt idx="73">
                  <c:v>1.2600389437852042</c:v>
                </c:pt>
                <c:pt idx="74">
                  <c:v>1.2631884561080693</c:v>
                </c:pt>
                <c:pt idx="75">
                  <c:v>1.2663530978010062</c:v>
                </c:pt>
                <c:pt idx="76">
                  <c:v>1.2692142934732893</c:v>
                </c:pt>
                <c:pt idx="77">
                  <c:v>1.2724079568630364</c:v>
                </c:pt>
                <c:pt idx="78">
                  <c:v>1.2756170416657651</c:v>
                </c:pt>
                <c:pt idx="79">
                  <c:v>1.2788416502850992</c:v>
                </c:pt>
                <c:pt idx="80">
                  <c:v>1.2817571562564409</c:v>
                </c:pt>
                <c:pt idx="81">
                  <c:v>1.2850115454315281</c:v>
                </c:pt>
                <c:pt idx="82">
                  <c:v>1.2882817604400341</c:v>
                </c:pt>
                <c:pt idx="83">
                  <c:v>1.2915679071960144</c:v>
                </c:pt>
                <c:pt idx="84">
                  <c:v>1.2952011973345194</c:v>
                </c:pt>
                <c:pt idx="85">
                  <c:v>1.2981884242346851</c:v>
                </c:pt>
                <c:pt idx="86">
                  <c:v>1.3015230110032143</c:v>
                </c:pt>
                <c:pt idx="87">
                  <c:v>1.3052099619733173</c:v>
                </c:pt>
                <c:pt idx="88">
                  <c:v>1.3085790425115535</c:v>
                </c:pt>
                <c:pt idx="89">
                  <c:v>1.3119647212416952</c:v>
                </c:pt>
                <c:pt idx="90">
                  <c:v>1.3153671108535203</c:v>
                </c:pt>
                <c:pt idx="91">
                  <c:v>1.3184436432487934</c:v>
                </c:pt>
                <c:pt idx="92">
                  <c:v>1.3218780975731093</c:v>
                </c:pt>
                <c:pt idx="93">
                  <c:v>1.3253295952522692</c:v>
                </c:pt>
                <c:pt idx="94">
                  <c:v>1.3287982529230504</c:v>
                </c:pt>
                <c:pt idx="95">
                  <c:v>1.331934813857047</c:v>
                </c:pt>
              </c:numCache>
            </c:numRef>
          </c:xVal>
          <c:yVal>
            <c:numRef>
              <c:f>'CD B wn'!$L$31:$L$126</c:f>
              <c:numCache>
                <c:formatCode>0.0000</c:formatCode>
                <c:ptCount val="96"/>
                <c:pt idx="0">
                  <c:v>1.8161096060602519E-3</c:v>
                </c:pt>
                <c:pt idx="1">
                  <c:v>6.5449651972107337E-3</c:v>
                </c:pt>
                <c:pt idx="2">
                  <c:v>5.828933167077173E-3</c:v>
                </c:pt>
                <c:pt idx="3">
                  <c:v>0.13249868780187352</c:v>
                </c:pt>
                <c:pt idx="4">
                  <c:v>0.19752830121858445</c:v>
                </c:pt>
                <c:pt idx="5">
                  <c:v>0.24670800370631923</c:v>
                </c:pt>
                <c:pt idx="6">
                  <c:v>0.29309750219463571</c:v>
                </c:pt>
                <c:pt idx="7">
                  <c:v>0.32612143893022372</c:v>
                </c:pt>
                <c:pt idx="8">
                  <c:v>0.3526484089833401</c:v>
                </c:pt>
                <c:pt idx="9">
                  <c:v>0.37374519098897035</c:v>
                </c:pt>
                <c:pt idx="10">
                  <c:v>0.38743981350837992</c:v>
                </c:pt>
                <c:pt idx="11">
                  <c:v>0.40832832705581812</c:v>
                </c:pt>
                <c:pt idx="12">
                  <c:v>0.4307960133382478</c:v>
                </c:pt>
                <c:pt idx="13">
                  <c:v>0.44105849297617389</c:v>
                </c:pt>
                <c:pt idx="14">
                  <c:v>0.45809155518384281</c:v>
                </c:pt>
                <c:pt idx="15">
                  <c:v>0.45685045939141855</c:v>
                </c:pt>
                <c:pt idx="16">
                  <c:v>0.4697615845338548</c:v>
                </c:pt>
                <c:pt idx="17">
                  <c:v>0.49035102901652117</c:v>
                </c:pt>
                <c:pt idx="18">
                  <c:v>0.50262929018838676</c:v>
                </c:pt>
                <c:pt idx="19">
                  <c:v>0.52148990347097601</c:v>
                </c:pt>
                <c:pt idx="20">
                  <c:v>0.53437885393850115</c:v>
                </c:pt>
                <c:pt idx="21">
                  <c:v>0.55579313343902392</c:v>
                </c:pt>
                <c:pt idx="22">
                  <c:v>0.57300120235589813</c:v>
                </c:pt>
                <c:pt idx="23">
                  <c:v>0.59181036138727638</c:v>
                </c:pt>
                <c:pt idx="24">
                  <c:v>0.60879399403713352</c:v>
                </c:pt>
                <c:pt idx="25">
                  <c:v>0.61871958784888192</c:v>
                </c:pt>
                <c:pt idx="26">
                  <c:v>0.63224799377641627</c:v>
                </c:pt>
                <c:pt idx="27">
                  <c:v>0.64266084200888718</c:v>
                </c:pt>
                <c:pt idx="28">
                  <c:v>0.65914526254173988</c:v>
                </c:pt>
                <c:pt idx="29">
                  <c:v>0.67647686105978899</c:v>
                </c:pt>
                <c:pt idx="30">
                  <c:v>0.68807875609883129</c:v>
                </c:pt>
                <c:pt idx="31">
                  <c:v>0.69879824374301758</c:v>
                </c:pt>
                <c:pt idx="32">
                  <c:v>0.71166760982967359</c:v>
                </c:pt>
                <c:pt idx="33">
                  <c:v>0.72264670183288382</c:v>
                </c:pt>
                <c:pt idx="34">
                  <c:v>0.73797323441390095</c:v>
                </c:pt>
                <c:pt idx="35">
                  <c:v>0.75280574123984456</c:v>
                </c:pt>
                <c:pt idx="36">
                  <c:v>0.75924355373854868</c:v>
                </c:pt>
                <c:pt idx="37">
                  <c:v>0.77497108411953131</c:v>
                </c:pt>
                <c:pt idx="38">
                  <c:v>0.78739932262446177</c:v>
                </c:pt>
                <c:pt idx="39">
                  <c:v>0.79514478235286223</c:v>
                </c:pt>
                <c:pt idx="40">
                  <c:v>0.80728106096832142</c:v>
                </c:pt>
                <c:pt idx="41">
                  <c:v>0.82225137773409285</c:v>
                </c:pt>
                <c:pt idx="42">
                  <c:v>0.83052919212334697</c:v>
                </c:pt>
                <c:pt idx="43">
                  <c:v>0.83087158492095348</c:v>
                </c:pt>
                <c:pt idx="44">
                  <c:v>0.85159611028561033</c:v>
                </c:pt>
                <c:pt idx="45">
                  <c:v>0.85679570631961377</c:v>
                </c:pt>
                <c:pt idx="46">
                  <c:v>0.87807945329483028</c:v>
                </c:pt>
                <c:pt idx="47">
                  <c:v>0.89020689677501197</c:v>
                </c:pt>
                <c:pt idx="48">
                  <c:v>0.91166932780998855</c:v>
                </c:pt>
                <c:pt idx="49">
                  <c:v>0.92191122739221332</c:v>
                </c:pt>
                <c:pt idx="50">
                  <c:v>0.92044751865942487</c:v>
                </c:pt>
                <c:pt idx="51">
                  <c:v>0.94394101939738617</c:v>
                </c:pt>
                <c:pt idx="52">
                  <c:v>0.9528814044958428</c:v>
                </c:pt>
                <c:pt idx="53">
                  <c:v>0.9525239656161838</c:v>
                </c:pt>
                <c:pt idx="54">
                  <c:v>0.95579914701935964</c:v>
                </c:pt>
                <c:pt idx="55">
                  <c:v>0.96628721981792631</c:v>
                </c:pt>
                <c:pt idx="56">
                  <c:v>0.98134572421775568</c:v>
                </c:pt>
                <c:pt idx="57">
                  <c:v>0.98164657038942726</c:v>
                </c:pt>
                <c:pt idx="58">
                  <c:v>0.99805278035615652</c:v>
                </c:pt>
                <c:pt idx="59">
                  <c:v>1.0132961090443997</c:v>
                </c:pt>
                <c:pt idx="60">
                  <c:v>1.0186545398346718</c:v>
                </c:pt>
                <c:pt idx="61">
                  <c:v>1.0265342002174125</c:v>
                </c:pt>
                <c:pt idx="62">
                  <c:v>1.0332009308805559</c:v>
                </c:pt>
                <c:pt idx="63">
                  <c:v>1.0398997411430611</c:v>
                </c:pt>
                <c:pt idx="64">
                  <c:v>1.0441169253008877</c:v>
                </c:pt>
                <c:pt idx="65">
                  <c:v>1.0592746727247477</c:v>
                </c:pt>
                <c:pt idx="66">
                  <c:v>1.0690327948937075</c:v>
                </c:pt>
                <c:pt idx="67">
                  <c:v>1.0805267807499925</c:v>
                </c:pt>
                <c:pt idx="68">
                  <c:v>1.0908076000131512</c:v>
                </c:pt>
                <c:pt idx="69">
                  <c:v>1.1087737500629669</c:v>
                </c:pt>
                <c:pt idx="70">
                  <c:v>1.1106701029281316</c:v>
                </c:pt>
                <c:pt idx="71">
                  <c:v>1.1284935721950913</c:v>
                </c:pt>
                <c:pt idx="72">
                  <c:v>1.1398459562815584</c:v>
                </c:pt>
                <c:pt idx="73">
                  <c:v>1.1358358117504246</c:v>
                </c:pt>
                <c:pt idx="74">
                  <c:v>1.1412510614083036</c:v>
                </c:pt>
                <c:pt idx="75">
                  <c:v>1.1410971338643106</c:v>
                </c:pt>
                <c:pt idx="76">
                  <c:v>1.1609318383649698</c:v>
                </c:pt>
                <c:pt idx="77">
                  <c:v>1.1742329959629159</c:v>
                </c:pt>
                <c:pt idx="78">
                  <c:v>1.1841319039850882</c:v>
                </c:pt>
                <c:pt idx="79">
                  <c:v>1.1919067860950279</c:v>
                </c:pt>
                <c:pt idx="80">
                  <c:v>1.2177149355502968</c:v>
                </c:pt>
                <c:pt idx="81">
                  <c:v>1.2291055861490547</c:v>
                </c:pt>
                <c:pt idx="82">
                  <c:v>1.2506250717273062</c:v>
                </c:pt>
                <c:pt idx="83">
                  <c:v>1.2415228583425153</c:v>
                </c:pt>
                <c:pt idx="84">
                  <c:v>1.2604239735448197</c:v>
                </c:pt>
                <c:pt idx="85">
                  <c:v>1.2765688287683137</c:v>
                </c:pt>
                <c:pt idx="86">
                  <c:v>1.276751119507878</c:v>
                </c:pt>
                <c:pt idx="87">
                  <c:v>1.2856916717671329</c:v>
                </c:pt>
                <c:pt idx="88">
                  <c:v>1.2854520259008757</c:v>
                </c:pt>
                <c:pt idx="89">
                  <c:v>1.2976967462201565</c:v>
                </c:pt>
                <c:pt idx="90">
                  <c:v>1.3077686397596953</c:v>
                </c:pt>
                <c:pt idx="91">
                  <c:v>1.3018644775809092</c:v>
                </c:pt>
                <c:pt idx="92">
                  <c:v>1.2940229065966995</c:v>
                </c:pt>
                <c:pt idx="93">
                  <c:v>1.2965006994296699</c:v>
                </c:pt>
                <c:pt idx="94">
                  <c:v>1.3179605343018557</c:v>
                </c:pt>
                <c:pt idx="95">
                  <c:v>1.347782691995824</c:v>
                </c:pt>
              </c:numCache>
            </c:numRef>
          </c:yVal>
          <c:smooth val="0"/>
        </c:ser>
        <c:ser>
          <c:idx val="2"/>
          <c:order val="2"/>
          <c:tx>
            <c:v>Ensayo 3</c:v>
          </c:tx>
          <c:spPr>
            <a:ln w="28575">
              <a:noFill/>
            </a:ln>
          </c:spPr>
          <c:xVal>
            <c:numRef>
              <c:f>'CD C wn'!$K$31:$K$64</c:f>
              <c:numCache>
                <c:formatCode>0.000</c:formatCode>
                <c:ptCount val="34"/>
                <c:pt idx="0">
                  <c:v>2.1362840651701256</c:v>
                </c:pt>
                <c:pt idx="1">
                  <c:v>2.1394727649945788</c:v>
                </c:pt>
                <c:pt idx="2">
                  <c:v>2.1435865290630032</c:v>
                </c:pt>
                <c:pt idx="3">
                  <c:v>2.1481759519252535</c:v>
                </c:pt>
                <c:pt idx="4">
                  <c:v>2.1532470293276313</c:v>
                </c:pt>
                <c:pt idx="5">
                  <c:v>2.1578778705353256</c:v>
                </c:pt>
                <c:pt idx="6">
                  <c:v>2.1620626389549282</c:v>
                </c:pt>
                <c:pt idx="7">
                  <c:v>2.1667313891133748</c:v>
                </c:pt>
                <c:pt idx="8">
                  <c:v>2.1709504637481505</c:v>
                </c:pt>
                <c:pt idx="9">
                  <c:v>2.1756575425342679</c:v>
                </c:pt>
                <c:pt idx="10">
                  <c:v>2.1799113038378115</c:v>
                </c:pt>
                <c:pt idx="11">
                  <c:v>2.1846571370545123</c:v>
                </c:pt>
                <c:pt idx="12">
                  <c:v>2.189423540473268</c:v>
                </c:pt>
                <c:pt idx="13">
                  <c:v>2.1937309907275613</c:v>
                </c:pt>
                <c:pt idx="14">
                  <c:v>2.1985368105447285</c:v>
                </c:pt>
                <c:pt idx="15">
                  <c:v>2.2028799336139393</c:v>
                </c:pt>
                <c:pt idx="16">
                  <c:v>2.2072400937635002</c:v>
                </c:pt>
                <c:pt idx="17">
                  <c:v>2.2121048079958303</c:v>
                </c:pt>
                <c:pt idx="18">
                  <c:v>2.2169907924374446</c:v>
                </c:pt>
                <c:pt idx="19">
                  <c:v>2.2218981731048313</c:v>
                </c:pt>
                <c:pt idx="20">
                  <c:v>2.2268270769954275</c:v>
                </c:pt>
                <c:pt idx="21">
                  <c:v>2.231777632096906</c:v>
                </c:pt>
                <c:pt idx="22">
                  <c:v>2.2367499673965758</c:v>
                </c:pt>
                <c:pt idx="23">
                  <c:v>2.2417442128908771</c:v>
                </c:pt>
                <c:pt idx="24">
                  <c:v>2.2467604995949912</c:v>
                </c:pt>
                <c:pt idx="25">
                  <c:v>2.2517989595525632</c:v>
                </c:pt>
                <c:pt idx="26">
                  <c:v>2.2568597258455205</c:v>
                </c:pt>
                <c:pt idx="27">
                  <c:v>2.2619429326040152</c:v>
                </c:pt>
                <c:pt idx="28">
                  <c:v>2.267048715016482</c:v>
                </c:pt>
                <c:pt idx="29">
                  <c:v>2.2721772093397954</c:v>
                </c:pt>
                <c:pt idx="30">
                  <c:v>2.2768123863999721</c:v>
                </c:pt>
                <c:pt idx="31">
                  <c:v>2.2819844126134314</c:v>
                </c:pt>
                <c:pt idx="32">
                  <c:v>2.2871795520202278</c:v>
                </c:pt>
                <c:pt idx="33">
                  <c:v>2.2923979451435192</c:v>
                </c:pt>
              </c:numCache>
            </c:numRef>
          </c:xVal>
          <c:yVal>
            <c:numRef>
              <c:f>'CD C wn'!$L$31:$L$64</c:f>
              <c:numCache>
                <c:formatCode>0.0000</c:formatCode>
                <c:ptCount val="34"/>
                <c:pt idx="0">
                  <c:v>3.6306724947125427E-4</c:v>
                </c:pt>
                <c:pt idx="1">
                  <c:v>7.017657128120397E-2</c:v>
                </c:pt>
                <c:pt idx="2">
                  <c:v>8.1240756016138088E-2</c:v>
                </c:pt>
                <c:pt idx="3">
                  <c:v>5.2572716317317351E-2</c:v>
                </c:pt>
                <c:pt idx="4">
                  <c:v>3.2203613293858922E-2</c:v>
                </c:pt>
                <c:pt idx="5">
                  <c:v>6.2345319757332283E-2</c:v>
                </c:pt>
                <c:pt idx="6">
                  <c:v>6.4670916242941232E-2</c:v>
                </c:pt>
                <c:pt idx="7">
                  <c:v>8.1749691687712039E-2</c:v>
                </c:pt>
                <c:pt idx="8">
                  <c:v>0.44127484151043561</c:v>
                </c:pt>
                <c:pt idx="9">
                  <c:v>0.51618339416681169</c:v>
                </c:pt>
                <c:pt idx="10">
                  <c:v>0.54571971580893219</c:v>
                </c:pt>
                <c:pt idx="11">
                  <c:v>0.57549699481266769</c:v>
                </c:pt>
                <c:pt idx="12">
                  <c:v>0.6202881109668672</c:v>
                </c:pt>
                <c:pt idx="13">
                  <c:v>0.74267837532420833</c:v>
                </c:pt>
                <c:pt idx="14">
                  <c:v>0.81455105244761605</c:v>
                </c:pt>
                <c:pt idx="15">
                  <c:v>0.86707658006902011</c:v>
                </c:pt>
                <c:pt idx="16">
                  <c:v>0.89917802458291529</c:v>
                </c:pt>
                <c:pt idx="17">
                  <c:v>0.92258912726555753</c:v>
                </c:pt>
                <c:pt idx="18">
                  <c:v>0.95703028266754286</c:v>
                </c:pt>
                <c:pt idx="19">
                  <c:v>0.99011334315778365</c:v>
                </c:pt>
                <c:pt idx="20">
                  <c:v>1.0218292532818365</c:v>
                </c:pt>
                <c:pt idx="21">
                  <c:v>1.0654442595408733</c:v>
                </c:pt>
                <c:pt idx="22">
                  <c:v>1.1138151840186372</c:v>
                </c:pt>
                <c:pt idx="23">
                  <c:v>1.1559251361844831</c:v>
                </c:pt>
                <c:pt idx="24">
                  <c:v>1.2012781347145112</c:v>
                </c:pt>
                <c:pt idx="25">
                  <c:v>1.2414765873066793</c:v>
                </c:pt>
                <c:pt idx="26">
                  <c:v>1.2810884254540194</c:v>
                </c:pt>
                <c:pt idx="27">
                  <c:v>1.3181875421384215</c:v>
                </c:pt>
                <c:pt idx="28">
                  <c:v>1.359692133308577</c:v>
                </c:pt>
                <c:pt idx="29">
                  <c:v>1.3986811419473644</c:v>
                </c:pt>
                <c:pt idx="30">
                  <c:v>1.4351990981188412</c:v>
                </c:pt>
                <c:pt idx="31">
                  <c:v>1.4749152737099696</c:v>
                </c:pt>
                <c:pt idx="32">
                  <c:v>1.5159781463041171</c:v>
                </c:pt>
                <c:pt idx="33">
                  <c:v>1.543202531090301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'Graficos-'!$M$6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00B0F0"/>
                </a:solidFill>
              </a:ln>
            </c:spPr>
            <c:trendlineType val="linear"/>
            <c:dispRSqr val="1"/>
            <c:dispEq val="1"/>
            <c:trendlineLbl>
              <c:layout>
                <c:manualLayout>
                  <c:x val="0.64014808510323673"/>
                  <c:y val="-0.2707904491260707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s-CO"/>
                  </a:pPr>
                  <a:endParaRPr lang="es-CO"/>
                </a:p>
              </c:txPr>
            </c:trendlineLbl>
          </c:trendline>
          <c:xVal>
            <c:numRef>
              <c:f>'Graficos-'!$T$46:$T$48</c:f>
              <c:numCache>
                <c:formatCode>0.00</c:formatCode>
                <c:ptCount val="3"/>
                <c:pt idx="0">
                  <c:v>0</c:v>
                </c:pt>
                <c:pt idx="1">
                  <c:v>0.45</c:v>
                </c:pt>
                <c:pt idx="2">
                  <c:v>2.2417442128908771</c:v>
                </c:pt>
              </c:numCache>
            </c:numRef>
          </c:xVal>
          <c:yVal>
            <c:numRef>
              <c:f>'Graficos-'!$U$46:$U$48</c:f>
              <c:numCache>
                <c:formatCode>0.00</c:formatCode>
                <c:ptCount val="3"/>
                <c:pt idx="0">
                  <c:v>0.1</c:v>
                </c:pt>
                <c:pt idx="1">
                  <c:v>0.47</c:v>
                </c:pt>
                <c:pt idx="2">
                  <c:v>2.0499999999999998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'Graficos-'!$L$6</c:f>
              <c:strCache>
                <c:ptCount val="1"/>
                <c:pt idx="0">
                  <c:v>Pico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19050">
                <a:solidFill>
                  <a:srgbClr val="7030A0"/>
                </a:solidFill>
              </a:ln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0.13200999721295548"/>
                  <c:y val="-0.12600242413992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lang="es-ES"/>
                  </a:pPr>
                  <a:endParaRPr lang="es-CO"/>
                </a:p>
              </c:txPr>
            </c:trendlineLbl>
          </c:trendline>
          <c:xVal>
            <c:numRef>
              <c:f>'Graficos-'!$Q$46:$Q$49</c:f>
              <c:numCache>
                <c:formatCode>0.00</c:formatCode>
                <c:ptCount val="4"/>
                <c:pt idx="0">
                  <c:v>0.7</c:v>
                </c:pt>
                <c:pt idx="1">
                  <c:v>1.3</c:v>
                </c:pt>
                <c:pt idx="2">
                  <c:v>2.2923979451435192</c:v>
                </c:pt>
                <c:pt idx="3" formatCode="General">
                  <c:v>0</c:v>
                </c:pt>
              </c:numCache>
            </c:numRef>
          </c:xVal>
          <c:yVal>
            <c:numRef>
              <c:f>'Graficos-'!$R$46:$R$49</c:f>
              <c:numCache>
                <c:formatCode>0.00</c:formatCode>
                <c:ptCount val="4"/>
                <c:pt idx="0">
                  <c:v>0.5</c:v>
                </c:pt>
                <c:pt idx="1">
                  <c:v>1.3</c:v>
                </c:pt>
                <c:pt idx="2">
                  <c:v>1.543202531090301</c:v>
                </c:pt>
                <c:pt idx="3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98880"/>
        <c:axId val="156713344"/>
      </c:scatterChart>
      <c:valAx>
        <c:axId val="156698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normal (kg/cm2)</a:t>
                </a:r>
              </a:p>
            </c:rich>
          </c:tx>
          <c:layout>
            <c:manualLayout>
              <c:xMode val="edge"/>
              <c:yMode val="edge"/>
              <c:x val="0.46231838073077802"/>
              <c:y val="0.83783969509910494"/>
            </c:manualLayout>
          </c:layout>
          <c:overlay val="0"/>
        </c:title>
        <c:numFmt formatCode="0.00" sourceLinked="0"/>
        <c:majorTickMark val="out"/>
        <c:minorTickMark val="none"/>
        <c:tickLblPos val="low"/>
        <c:txPr>
          <a:bodyPr/>
          <a:lstStyle/>
          <a:p>
            <a:pPr>
              <a:defRPr lang="es-CO" sz="1100"/>
            </a:pPr>
            <a:endParaRPr lang="es-CO"/>
          </a:p>
        </c:txPr>
        <c:crossAx val="156713344"/>
        <c:crosses val="autoZero"/>
        <c:crossBetween val="midCat"/>
        <c:majorUnit val="0.2"/>
      </c:valAx>
      <c:valAx>
        <c:axId val="156713344"/>
        <c:scaling>
          <c:orientation val="minMax"/>
          <c:max val="1.900000000000000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cotante (kg/cm2)</a:t>
                </a:r>
              </a:p>
            </c:rich>
          </c:tx>
          <c:layout>
            <c:manualLayout>
              <c:xMode val="edge"/>
              <c:yMode val="edge"/>
              <c:x val="1.9008851588737875E-2"/>
              <c:y val="0.26327194863470565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669888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123591962315467"/>
          <c:y val="0.91757496197294164"/>
          <c:w val="0.59752286828861456"/>
          <c:h val="6.3929468887090585E-2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4803149606299268" l="0.70866141732283516" r="0.70866141732283516" t="0.74803149606299268" header="0.31496062992126028" footer="0.31496062992126028"/>
    <c:pageSetup paperSize="11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1.1705685618729098E-3</c:v>
                </c:pt>
                <c:pt idx="2">
                  <c:v>3.010033444816053E-3</c:v>
                </c:pt>
                <c:pt idx="3">
                  <c:v>4.8494983277591963E-3</c:v>
                </c:pt>
                <c:pt idx="4">
                  <c:v>6.5217391304347823E-3</c:v>
                </c:pt>
                <c:pt idx="5">
                  <c:v>8.1939799331103673E-3</c:v>
                </c:pt>
                <c:pt idx="6">
                  <c:v>9.6989966555183927E-3</c:v>
                </c:pt>
                <c:pt idx="7">
                  <c:v>1.1538461538461536E-2</c:v>
                </c:pt>
                <c:pt idx="8">
                  <c:v>1.3210702341137123E-2</c:v>
                </c:pt>
                <c:pt idx="9">
                  <c:v>1.4882943143812707E-2</c:v>
                </c:pt>
                <c:pt idx="10">
                  <c:v>1.6387959866220735E-2</c:v>
                </c:pt>
                <c:pt idx="11">
                  <c:v>1.8060200668896322E-2</c:v>
                </c:pt>
                <c:pt idx="12">
                  <c:v>1.9732441471571903E-2</c:v>
                </c:pt>
                <c:pt idx="13">
                  <c:v>2.1404682274247491E-2</c:v>
                </c:pt>
                <c:pt idx="14">
                  <c:v>2.3076923076923071E-2</c:v>
                </c:pt>
                <c:pt idx="15">
                  <c:v>2.4581939799331102E-2</c:v>
                </c:pt>
                <c:pt idx="16">
                  <c:v>2.6254180602006686E-2</c:v>
                </c:pt>
                <c:pt idx="17">
                  <c:v>2.792642140468227E-2</c:v>
                </c:pt>
                <c:pt idx="18">
                  <c:v>2.9598662207357854E-2</c:v>
                </c:pt>
                <c:pt idx="19">
                  <c:v>3.1270903010033442E-2</c:v>
                </c:pt>
                <c:pt idx="20">
                  <c:v>3.2943143812709026E-2</c:v>
                </c:pt>
                <c:pt idx="21">
                  <c:v>3.4782608695652174E-2</c:v>
                </c:pt>
                <c:pt idx="22">
                  <c:v>3.6454849498327759E-2</c:v>
                </c:pt>
                <c:pt idx="23">
                  <c:v>3.8127090301003336E-2</c:v>
                </c:pt>
                <c:pt idx="24">
                  <c:v>3.9799331103678927E-2</c:v>
                </c:pt>
                <c:pt idx="25">
                  <c:v>4.1471571906354511E-2</c:v>
                </c:pt>
                <c:pt idx="26">
                  <c:v>4.3143812709030095E-2</c:v>
                </c:pt>
                <c:pt idx="27">
                  <c:v>4.4983277591973243E-2</c:v>
                </c:pt>
                <c:pt idx="28">
                  <c:v>4.6655518394648827E-2</c:v>
                </c:pt>
                <c:pt idx="29">
                  <c:v>4.8327759197324419E-2</c:v>
                </c:pt>
                <c:pt idx="30">
                  <c:v>4.9832775919732439E-2</c:v>
                </c:pt>
                <c:pt idx="31">
                  <c:v>5.1337792642140466E-2</c:v>
                </c:pt>
                <c:pt idx="32">
                  <c:v>5.301003344481605E-2</c:v>
                </c:pt>
                <c:pt idx="33">
                  <c:v>5.4682274247491634E-2</c:v>
                </c:pt>
                <c:pt idx="34">
                  <c:v>5.6354515050167225E-2</c:v>
                </c:pt>
                <c:pt idx="35">
                  <c:v>5.802675585284281E-2</c:v>
                </c:pt>
                <c:pt idx="36">
                  <c:v>5.953177257525083E-2</c:v>
                </c:pt>
                <c:pt idx="37">
                  <c:v>6.1204013377926414E-2</c:v>
                </c:pt>
                <c:pt idx="38">
                  <c:v>6.2876254180601998E-2</c:v>
                </c:pt>
                <c:pt idx="39">
                  <c:v>6.4381270903010032E-2</c:v>
                </c:pt>
                <c:pt idx="40">
                  <c:v>6.622073578595318E-2</c:v>
                </c:pt>
                <c:pt idx="41">
                  <c:v>6.7892976588628751E-2</c:v>
                </c:pt>
                <c:pt idx="42">
                  <c:v>6.9565217391304349E-2</c:v>
                </c:pt>
                <c:pt idx="43">
                  <c:v>7.1237458193979933E-2</c:v>
                </c:pt>
                <c:pt idx="44">
                  <c:v>7.2909698996655517E-2</c:v>
                </c:pt>
                <c:pt idx="45">
                  <c:v>7.4581939799331101E-2</c:v>
                </c:pt>
              </c:numCache>
            </c:numRef>
          </c:xVal>
          <c:yVal>
            <c:numRef>
              <c:f>'CD A wn'!$L$31:$L$76</c:f>
              <c:numCache>
                <c:formatCode>0.0000</c:formatCode>
                <c:ptCount val="46"/>
                <c:pt idx="0">
                  <c:v>3.6306724947125427E-4</c:v>
                </c:pt>
                <c:pt idx="1">
                  <c:v>2.7270688321711388E-2</c:v>
                </c:pt>
                <c:pt idx="2">
                  <c:v>2.6241411853386267E-2</c:v>
                </c:pt>
                <c:pt idx="3">
                  <c:v>2.7033898588068917E-2</c:v>
                </c:pt>
                <c:pt idx="4">
                  <c:v>9.2991250702983044E-2</c:v>
                </c:pt>
                <c:pt idx="5">
                  <c:v>0.1276794548017488</c:v>
                </c:pt>
                <c:pt idx="6">
                  <c:v>0.14814554381587269</c:v>
                </c:pt>
                <c:pt idx="7">
                  <c:v>0.16176296599755877</c:v>
                </c:pt>
                <c:pt idx="8">
                  <c:v>0.17060665604136308</c:v>
                </c:pt>
                <c:pt idx="9">
                  <c:v>0.17578792286224232</c:v>
                </c:pt>
                <c:pt idx="10">
                  <c:v>0.18317718846481354</c:v>
                </c:pt>
                <c:pt idx="11">
                  <c:v>0.19063695002188033</c:v>
                </c:pt>
                <c:pt idx="12">
                  <c:v>0.19775685492464865</c:v>
                </c:pt>
                <c:pt idx="13">
                  <c:v>0.20490790770880177</c:v>
                </c:pt>
                <c:pt idx="14">
                  <c:v>0.20947191156047185</c:v>
                </c:pt>
                <c:pt idx="15">
                  <c:v>0.21063575503744139</c:v>
                </c:pt>
                <c:pt idx="16">
                  <c:v>0.21786078810991899</c:v>
                </c:pt>
                <c:pt idx="17">
                  <c:v>0.20968319930862039</c:v>
                </c:pt>
                <c:pt idx="18">
                  <c:v>0.22674741455799227</c:v>
                </c:pt>
                <c:pt idx="19">
                  <c:v>0.22157818313347596</c:v>
                </c:pt>
                <c:pt idx="20">
                  <c:v>0.23230226677550397</c:v>
                </c:pt>
                <c:pt idx="21">
                  <c:v>0.23742987031536769</c:v>
                </c:pt>
                <c:pt idx="22">
                  <c:v>0.243670693492821</c:v>
                </c:pt>
                <c:pt idx="23">
                  <c:v>0.25299209078257445</c:v>
                </c:pt>
                <c:pt idx="24">
                  <c:v>0.25776592884136545</c:v>
                </c:pt>
                <c:pt idx="25">
                  <c:v>0.25987806588849166</c:v>
                </c:pt>
                <c:pt idx="26">
                  <c:v>0.2619996708922005</c:v>
                </c:pt>
                <c:pt idx="27">
                  <c:v>0.26881180469580818</c:v>
                </c:pt>
                <c:pt idx="28">
                  <c:v>0.27520946276716762</c:v>
                </c:pt>
                <c:pt idx="29">
                  <c:v>0.27505940284059316</c:v>
                </c:pt>
                <c:pt idx="30">
                  <c:v>0.27717211219459637</c:v>
                </c:pt>
                <c:pt idx="31">
                  <c:v>0.28123566632786651</c:v>
                </c:pt>
                <c:pt idx="32">
                  <c:v>0.27915157803794544</c:v>
                </c:pt>
                <c:pt idx="33">
                  <c:v>0.2879841353101083</c:v>
                </c:pt>
                <c:pt idx="34">
                  <c:v>0.29138146424210687</c:v>
                </c:pt>
                <c:pt idx="35">
                  <c:v>0.29361828427305886</c:v>
                </c:pt>
                <c:pt idx="36">
                  <c:v>0.29658294301843557</c:v>
                </c:pt>
                <c:pt idx="37">
                  <c:v>0.29923515149600372</c:v>
                </c:pt>
                <c:pt idx="38">
                  <c:v>0.29953170249971844</c:v>
                </c:pt>
                <c:pt idx="39">
                  <c:v>0.30450570689357193</c:v>
                </c:pt>
                <c:pt idx="40">
                  <c:v>0.30647225048011667</c:v>
                </c:pt>
                <c:pt idx="41">
                  <c:v>0.30400572019421418</c:v>
                </c:pt>
                <c:pt idx="42">
                  <c:v>0.30790071932661472</c:v>
                </c:pt>
                <c:pt idx="43">
                  <c:v>0.30782133469139733</c:v>
                </c:pt>
                <c:pt idx="44">
                  <c:v>0.31094296408170014</c:v>
                </c:pt>
                <c:pt idx="45">
                  <c:v>0.31528251959376302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wn'!$H$31:$H$76</c:f>
              <c:numCache>
                <c:formatCode>0.00%</c:formatCode>
                <c:ptCount val="46"/>
                <c:pt idx="0">
                  <c:v>3.3444816053511704E-4</c:v>
                </c:pt>
                <c:pt idx="1">
                  <c:v>1.1705685618729098E-3</c:v>
                </c:pt>
                <c:pt idx="2">
                  <c:v>2.6755852842809363E-3</c:v>
                </c:pt>
                <c:pt idx="3">
                  <c:v>4.180602006688963E-3</c:v>
                </c:pt>
                <c:pt idx="4">
                  <c:v>5.8528428093645472E-3</c:v>
                </c:pt>
                <c:pt idx="5">
                  <c:v>7.5250836120401331E-3</c:v>
                </c:pt>
                <c:pt idx="6">
                  <c:v>9.0301003344481611E-3</c:v>
                </c:pt>
                <c:pt idx="7">
                  <c:v>1.0702341137123745E-2</c:v>
                </c:pt>
                <c:pt idx="8">
                  <c:v>1.2374581939799329E-2</c:v>
                </c:pt>
                <c:pt idx="9">
                  <c:v>1.4046822742474914E-2</c:v>
                </c:pt>
                <c:pt idx="10">
                  <c:v>1.5551839464882942E-2</c:v>
                </c:pt>
                <c:pt idx="11">
                  <c:v>1.722408026755853E-2</c:v>
                </c:pt>
                <c:pt idx="12">
                  <c:v>1.8896321070234111E-2</c:v>
                </c:pt>
                <c:pt idx="13">
                  <c:v>2.0568561872909698E-2</c:v>
                </c:pt>
                <c:pt idx="14">
                  <c:v>2.2240802675585283E-2</c:v>
                </c:pt>
                <c:pt idx="15">
                  <c:v>2.3913043478260867E-2</c:v>
                </c:pt>
                <c:pt idx="16">
                  <c:v>2.5418060200668894E-2</c:v>
                </c:pt>
                <c:pt idx="17">
                  <c:v>2.7090301003344482E-2</c:v>
                </c:pt>
                <c:pt idx="18">
                  <c:v>2.8595317725752505E-2</c:v>
                </c:pt>
                <c:pt idx="19">
                  <c:v>3.0267558528428089E-2</c:v>
                </c:pt>
                <c:pt idx="20">
                  <c:v>3.1939799331103677E-2</c:v>
                </c:pt>
                <c:pt idx="21">
                  <c:v>3.3779264214046825E-2</c:v>
                </c:pt>
                <c:pt idx="22">
                  <c:v>3.5451505016722409E-2</c:v>
                </c:pt>
                <c:pt idx="23">
                  <c:v>3.7123745819397994E-2</c:v>
                </c:pt>
                <c:pt idx="24">
                  <c:v>3.8795986622073571E-2</c:v>
                </c:pt>
                <c:pt idx="25">
                  <c:v>4.0635451505016726E-2</c:v>
                </c:pt>
                <c:pt idx="26">
                  <c:v>4.2140468227424746E-2</c:v>
                </c:pt>
                <c:pt idx="27">
                  <c:v>4.3979933110367894E-2</c:v>
                </c:pt>
                <c:pt idx="28">
                  <c:v>4.5652173913043478E-2</c:v>
                </c:pt>
                <c:pt idx="29">
                  <c:v>4.7324414715719063E-2</c:v>
                </c:pt>
                <c:pt idx="30">
                  <c:v>4.8996655518394654E-2</c:v>
                </c:pt>
                <c:pt idx="31">
                  <c:v>5.0501672240802674E-2</c:v>
                </c:pt>
                <c:pt idx="32">
                  <c:v>5.2173913043478258E-2</c:v>
                </c:pt>
                <c:pt idx="33">
                  <c:v>5.3846153846153842E-2</c:v>
                </c:pt>
                <c:pt idx="34">
                  <c:v>5.5518394648829419E-2</c:v>
                </c:pt>
                <c:pt idx="35">
                  <c:v>5.702341137123746E-2</c:v>
                </c:pt>
                <c:pt idx="36">
                  <c:v>5.8695652173913038E-2</c:v>
                </c:pt>
                <c:pt idx="37">
                  <c:v>6.0200668896321065E-2</c:v>
                </c:pt>
                <c:pt idx="38">
                  <c:v>6.1872909698996649E-2</c:v>
                </c:pt>
                <c:pt idx="39">
                  <c:v>6.354515050167224E-2</c:v>
                </c:pt>
                <c:pt idx="40">
                  <c:v>6.5217391304347824E-2</c:v>
                </c:pt>
                <c:pt idx="41">
                  <c:v>6.6889632107023408E-2</c:v>
                </c:pt>
                <c:pt idx="42">
                  <c:v>6.8561872909698993E-2</c:v>
                </c:pt>
                <c:pt idx="43">
                  <c:v>7.0234113712374577E-2</c:v>
                </c:pt>
                <c:pt idx="44">
                  <c:v>7.1906354515050161E-2</c:v>
                </c:pt>
                <c:pt idx="45">
                  <c:v>7.3578595317725759E-2</c:v>
                </c:pt>
              </c:numCache>
            </c:numRef>
          </c:xVal>
          <c:yVal>
            <c:numRef>
              <c:f>'CD B wn'!$L$31:$L$76</c:f>
              <c:numCache>
                <c:formatCode>0.0000</c:formatCode>
                <c:ptCount val="46"/>
                <c:pt idx="0">
                  <c:v>1.8161096060602519E-3</c:v>
                </c:pt>
                <c:pt idx="1">
                  <c:v>6.5449651972107337E-3</c:v>
                </c:pt>
                <c:pt idx="2">
                  <c:v>5.828933167077173E-3</c:v>
                </c:pt>
                <c:pt idx="3">
                  <c:v>0.13249868780187352</c:v>
                </c:pt>
                <c:pt idx="4">
                  <c:v>0.19752830121858445</c:v>
                </c:pt>
                <c:pt idx="5">
                  <c:v>0.24670800370631923</c:v>
                </c:pt>
                <c:pt idx="6">
                  <c:v>0.29309750219463571</c:v>
                </c:pt>
                <c:pt idx="7">
                  <c:v>0.32612143893022372</c:v>
                </c:pt>
                <c:pt idx="8">
                  <c:v>0.3526484089833401</c:v>
                </c:pt>
                <c:pt idx="9">
                  <c:v>0.37374519098897035</c:v>
                </c:pt>
                <c:pt idx="10">
                  <c:v>0.38743981350837992</c:v>
                </c:pt>
                <c:pt idx="11">
                  <c:v>0.40832832705581812</c:v>
                </c:pt>
                <c:pt idx="12">
                  <c:v>0.4307960133382478</c:v>
                </c:pt>
                <c:pt idx="13">
                  <c:v>0.44105849297617389</c:v>
                </c:pt>
                <c:pt idx="14">
                  <c:v>0.45809155518384281</c:v>
                </c:pt>
                <c:pt idx="15">
                  <c:v>0.45685045939141855</c:v>
                </c:pt>
                <c:pt idx="16">
                  <c:v>0.4697615845338548</c:v>
                </c:pt>
                <c:pt idx="17">
                  <c:v>0.49035102901652117</c:v>
                </c:pt>
                <c:pt idx="18">
                  <c:v>0.50262929018838676</c:v>
                </c:pt>
                <c:pt idx="19">
                  <c:v>0.52148990347097601</c:v>
                </c:pt>
                <c:pt idx="20">
                  <c:v>0.53437885393850115</c:v>
                </c:pt>
                <c:pt idx="21">
                  <c:v>0.55579313343902392</c:v>
                </c:pt>
                <c:pt idx="22">
                  <c:v>0.57300120235589813</c:v>
                </c:pt>
                <c:pt idx="23">
                  <c:v>0.59181036138727638</c:v>
                </c:pt>
                <c:pt idx="24">
                  <c:v>0.60879399403713352</c:v>
                </c:pt>
                <c:pt idx="25">
                  <c:v>0.61871958784888192</c:v>
                </c:pt>
                <c:pt idx="26">
                  <c:v>0.63224799377641627</c:v>
                </c:pt>
                <c:pt idx="27">
                  <c:v>0.64266084200888718</c:v>
                </c:pt>
                <c:pt idx="28">
                  <c:v>0.65914526254173988</c:v>
                </c:pt>
                <c:pt idx="29">
                  <c:v>0.67647686105978899</c:v>
                </c:pt>
                <c:pt idx="30">
                  <c:v>0.68807875609883129</c:v>
                </c:pt>
                <c:pt idx="31">
                  <c:v>0.69879824374301758</c:v>
                </c:pt>
                <c:pt idx="32">
                  <c:v>0.71166760982967359</c:v>
                </c:pt>
                <c:pt idx="33">
                  <c:v>0.72264670183288382</c:v>
                </c:pt>
                <c:pt idx="34">
                  <c:v>0.73797323441390095</c:v>
                </c:pt>
                <c:pt idx="35">
                  <c:v>0.75280574123984456</c:v>
                </c:pt>
                <c:pt idx="36">
                  <c:v>0.75924355373854868</c:v>
                </c:pt>
                <c:pt idx="37">
                  <c:v>0.77497108411953131</c:v>
                </c:pt>
                <c:pt idx="38">
                  <c:v>0.78739932262446177</c:v>
                </c:pt>
                <c:pt idx="39">
                  <c:v>0.79514478235286223</c:v>
                </c:pt>
                <c:pt idx="40">
                  <c:v>0.80728106096832142</c:v>
                </c:pt>
                <c:pt idx="41">
                  <c:v>0.82225137773409285</c:v>
                </c:pt>
                <c:pt idx="42">
                  <c:v>0.83052919212334697</c:v>
                </c:pt>
                <c:pt idx="43">
                  <c:v>0.83087158492095348</c:v>
                </c:pt>
                <c:pt idx="44">
                  <c:v>0.85159611028561033</c:v>
                </c:pt>
                <c:pt idx="45">
                  <c:v>0.85679570631961377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1.1705685618729098E-3</c:v>
                </c:pt>
                <c:pt idx="2">
                  <c:v>2.6755852842809363E-3</c:v>
                </c:pt>
                <c:pt idx="3">
                  <c:v>4.3478260869565218E-3</c:v>
                </c:pt>
                <c:pt idx="4">
                  <c:v>6.1872909698996647E-3</c:v>
                </c:pt>
                <c:pt idx="5">
                  <c:v>7.8595317725752498E-3</c:v>
                </c:pt>
                <c:pt idx="6">
                  <c:v>9.3645484949832786E-3</c:v>
                </c:pt>
                <c:pt idx="7">
                  <c:v>1.1036789297658863E-2</c:v>
                </c:pt>
                <c:pt idx="8">
                  <c:v>1.2541806020066888E-2</c:v>
                </c:pt>
                <c:pt idx="9">
                  <c:v>1.4214046822742472E-2</c:v>
                </c:pt>
                <c:pt idx="10">
                  <c:v>1.57190635451505E-2</c:v>
                </c:pt>
                <c:pt idx="11">
                  <c:v>1.7391304347826087E-2</c:v>
                </c:pt>
                <c:pt idx="12">
                  <c:v>1.9063545150501668E-2</c:v>
                </c:pt>
                <c:pt idx="13">
                  <c:v>2.0568561872909698E-2</c:v>
                </c:pt>
                <c:pt idx="14">
                  <c:v>2.2240802675585283E-2</c:v>
                </c:pt>
                <c:pt idx="15">
                  <c:v>2.3745819397993306E-2</c:v>
                </c:pt>
                <c:pt idx="16">
                  <c:v>2.5250836120401337E-2</c:v>
                </c:pt>
                <c:pt idx="17">
                  <c:v>2.6923076923076921E-2</c:v>
                </c:pt>
                <c:pt idx="18">
                  <c:v>2.8595317725752505E-2</c:v>
                </c:pt>
                <c:pt idx="19">
                  <c:v>3.0267558528428089E-2</c:v>
                </c:pt>
                <c:pt idx="20">
                  <c:v>3.1939799331103677E-2</c:v>
                </c:pt>
                <c:pt idx="21">
                  <c:v>3.3612040133779261E-2</c:v>
                </c:pt>
                <c:pt idx="22">
                  <c:v>3.5284280936454845E-2</c:v>
                </c:pt>
                <c:pt idx="23">
                  <c:v>3.695652173913043E-2</c:v>
                </c:pt>
                <c:pt idx="24">
                  <c:v>3.8628762541806021E-2</c:v>
                </c:pt>
                <c:pt idx="25">
                  <c:v>4.0301003344481605E-2</c:v>
                </c:pt>
                <c:pt idx="26">
                  <c:v>4.1973244147157189E-2</c:v>
                </c:pt>
                <c:pt idx="27">
                  <c:v>4.3645484949832773E-2</c:v>
                </c:pt>
                <c:pt idx="28">
                  <c:v>4.5317725752508364E-2</c:v>
                </c:pt>
                <c:pt idx="29">
                  <c:v>4.6989966555183948E-2</c:v>
                </c:pt>
                <c:pt idx="30">
                  <c:v>4.8494983277591969E-2</c:v>
                </c:pt>
                <c:pt idx="31">
                  <c:v>5.0167224080267553E-2</c:v>
                </c:pt>
                <c:pt idx="32">
                  <c:v>5.1839464882943137E-2</c:v>
                </c:pt>
                <c:pt idx="33">
                  <c:v>5.3511705685618728E-2</c:v>
                </c:pt>
              </c:numCache>
            </c:numRef>
          </c:xVal>
          <c:yVal>
            <c:numRef>
              <c:f>'CD C wn'!$L$31:$L$76</c:f>
              <c:numCache>
                <c:formatCode>0.0000</c:formatCode>
                <c:ptCount val="46"/>
                <c:pt idx="0">
                  <c:v>3.6306724947125427E-4</c:v>
                </c:pt>
                <c:pt idx="1">
                  <c:v>7.017657128120397E-2</c:v>
                </c:pt>
                <c:pt idx="2">
                  <c:v>8.1240756016138088E-2</c:v>
                </c:pt>
                <c:pt idx="3">
                  <c:v>5.2572716317317351E-2</c:v>
                </c:pt>
                <c:pt idx="4">
                  <c:v>3.2203613293858922E-2</c:v>
                </c:pt>
                <c:pt idx="5">
                  <c:v>6.2345319757332283E-2</c:v>
                </c:pt>
                <c:pt idx="6">
                  <c:v>6.4670916242941232E-2</c:v>
                </c:pt>
                <c:pt idx="7">
                  <c:v>8.1749691687712039E-2</c:v>
                </c:pt>
                <c:pt idx="8">
                  <c:v>0.44127484151043561</c:v>
                </c:pt>
                <c:pt idx="9">
                  <c:v>0.51618339416681169</c:v>
                </c:pt>
                <c:pt idx="10">
                  <c:v>0.54571971580893219</c:v>
                </c:pt>
                <c:pt idx="11">
                  <c:v>0.57549699481266769</c:v>
                </c:pt>
                <c:pt idx="12">
                  <c:v>0.6202881109668672</c:v>
                </c:pt>
                <c:pt idx="13">
                  <c:v>0.74267837532420833</c:v>
                </c:pt>
                <c:pt idx="14">
                  <c:v>0.81455105244761605</c:v>
                </c:pt>
                <c:pt idx="15">
                  <c:v>0.86707658006902011</c:v>
                </c:pt>
                <c:pt idx="16">
                  <c:v>0.89917802458291529</c:v>
                </c:pt>
                <c:pt idx="17">
                  <c:v>0.92258912726555753</c:v>
                </c:pt>
                <c:pt idx="18">
                  <c:v>0.95703028266754286</c:v>
                </c:pt>
                <c:pt idx="19">
                  <c:v>0.99011334315778365</c:v>
                </c:pt>
                <c:pt idx="20">
                  <c:v>1.0218292532818365</c:v>
                </c:pt>
                <c:pt idx="21">
                  <c:v>1.0654442595408733</c:v>
                </c:pt>
                <c:pt idx="22">
                  <c:v>1.1138151840186372</c:v>
                </c:pt>
                <c:pt idx="23">
                  <c:v>1.1559251361844831</c:v>
                </c:pt>
                <c:pt idx="24">
                  <c:v>1.2012781347145112</c:v>
                </c:pt>
                <c:pt idx="25">
                  <c:v>1.2414765873066793</c:v>
                </c:pt>
                <c:pt idx="26">
                  <c:v>1.2810884254540194</c:v>
                </c:pt>
                <c:pt idx="27">
                  <c:v>1.3181875421384215</c:v>
                </c:pt>
                <c:pt idx="28">
                  <c:v>1.359692133308577</c:v>
                </c:pt>
                <c:pt idx="29">
                  <c:v>1.3986811419473644</c:v>
                </c:pt>
                <c:pt idx="30">
                  <c:v>1.4351990981188412</c:v>
                </c:pt>
                <c:pt idx="31">
                  <c:v>1.4749152737099696</c:v>
                </c:pt>
                <c:pt idx="32">
                  <c:v>1.5159781463041171</c:v>
                </c:pt>
                <c:pt idx="33">
                  <c:v>1.543202531090301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54304"/>
        <c:axId val="156756224"/>
      </c:scatterChart>
      <c:valAx>
        <c:axId val="15675430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horizontal (%)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6756224"/>
        <c:crosses val="autoZero"/>
        <c:crossBetween val="midCat"/>
      </c:valAx>
      <c:valAx>
        <c:axId val="1567562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Esfuerzo de corte (kg/cm2)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675430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1.1705685618729098E-3</c:v>
                </c:pt>
                <c:pt idx="2">
                  <c:v>3.010033444816053E-3</c:v>
                </c:pt>
                <c:pt idx="3">
                  <c:v>4.8494983277591963E-3</c:v>
                </c:pt>
                <c:pt idx="4">
                  <c:v>6.5217391304347823E-3</c:v>
                </c:pt>
                <c:pt idx="5">
                  <c:v>8.1939799331103673E-3</c:v>
                </c:pt>
                <c:pt idx="6">
                  <c:v>9.6989966555183927E-3</c:v>
                </c:pt>
                <c:pt idx="7">
                  <c:v>1.1538461538461536E-2</c:v>
                </c:pt>
                <c:pt idx="8">
                  <c:v>1.3210702341137123E-2</c:v>
                </c:pt>
                <c:pt idx="9">
                  <c:v>1.4882943143812707E-2</c:v>
                </c:pt>
                <c:pt idx="10">
                  <c:v>1.6387959866220735E-2</c:v>
                </c:pt>
                <c:pt idx="11">
                  <c:v>1.8060200668896322E-2</c:v>
                </c:pt>
                <c:pt idx="12">
                  <c:v>1.9732441471571903E-2</c:v>
                </c:pt>
                <c:pt idx="13">
                  <c:v>2.1404682274247491E-2</c:v>
                </c:pt>
                <c:pt idx="14">
                  <c:v>2.3076923076923071E-2</c:v>
                </c:pt>
                <c:pt idx="15">
                  <c:v>2.4581939799331102E-2</c:v>
                </c:pt>
                <c:pt idx="16">
                  <c:v>2.6254180602006686E-2</c:v>
                </c:pt>
                <c:pt idx="17">
                  <c:v>2.792642140468227E-2</c:v>
                </c:pt>
                <c:pt idx="18">
                  <c:v>2.9598662207357854E-2</c:v>
                </c:pt>
                <c:pt idx="19">
                  <c:v>3.1270903010033442E-2</c:v>
                </c:pt>
                <c:pt idx="20">
                  <c:v>3.2943143812709026E-2</c:v>
                </c:pt>
                <c:pt idx="21">
                  <c:v>3.4782608695652174E-2</c:v>
                </c:pt>
                <c:pt idx="22">
                  <c:v>3.6454849498327759E-2</c:v>
                </c:pt>
                <c:pt idx="23">
                  <c:v>3.8127090301003336E-2</c:v>
                </c:pt>
                <c:pt idx="24">
                  <c:v>3.9799331103678927E-2</c:v>
                </c:pt>
                <c:pt idx="25">
                  <c:v>4.1471571906354511E-2</c:v>
                </c:pt>
                <c:pt idx="26">
                  <c:v>4.3143812709030095E-2</c:v>
                </c:pt>
                <c:pt idx="27">
                  <c:v>4.4983277591973243E-2</c:v>
                </c:pt>
                <c:pt idx="28">
                  <c:v>4.6655518394648827E-2</c:v>
                </c:pt>
                <c:pt idx="29">
                  <c:v>4.8327759197324419E-2</c:v>
                </c:pt>
                <c:pt idx="30">
                  <c:v>4.9832775919732439E-2</c:v>
                </c:pt>
                <c:pt idx="31">
                  <c:v>5.1337792642140466E-2</c:v>
                </c:pt>
                <c:pt idx="32">
                  <c:v>5.301003344481605E-2</c:v>
                </c:pt>
                <c:pt idx="33">
                  <c:v>5.4682274247491634E-2</c:v>
                </c:pt>
                <c:pt idx="34">
                  <c:v>5.6354515050167225E-2</c:v>
                </c:pt>
                <c:pt idx="35">
                  <c:v>5.802675585284281E-2</c:v>
                </c:pt>
                <c:pt idx="36">
                  <c:v>5.953177257525083E-2</c:v>
                </c:pt>
                <c:pt idx="37">
                  <c:v>6.1204013377926414E-2</c:v>
                </c:pt>
                <c:pt idx="38">
                  <c:v>6.2876254180601998E-2</c:v>
                </c:pt>
                <c:pt idx="39">
                  <c:v>6.4381270903010032E-2</c:v>
                </c:pt>
                <c:pt idx="40">
                  <c:v>6.622073578595318E-2</c:v>
                </c:pt>
                <c:pt idx="41">
                  <c:v>6.7892976588628751E-2</c:v>
                </c:pt>
                <c:pt idx="42">
                  <c:v>6.9565217391304349E-2</c:v>
                </c:pt>
                <c:pt idx="43">
                  <c:v>7.1237458193979933E-2</c:v>
                </c:pt>
                <c:pt idx="44">
                  <c:v>7.2909698996655517E-2</c:v>
                </c:pt>
                <c:pt idx="45">
                  <c:v>7.4581939799331101E-2</c:v>
                </c:pt>
              </c:numCache>
            </c:numRef>
          </c:xVal>
          <c:yVal>
            <c:numRef>
              <c:f>'CD A wn'!$I$31:$I$76</c:f>
              <c:numCache>
                <c:formatCode>0.00%</c:formatCode>
                <c:ptCount val="46"/>
                <c:pt idx="0">
                  <c:v>0</c:v>
                </c:pt>
                <c:pt idx="1">
                  <c:v>5.3225806451612906E-4</c:v>
                </c:pt>
                <c:pt idx="2">
                  <c:v>5.4838709677419359E-4</c:v>
                </c:pt>
                <c:pt idx="3">
                  <c:v>5.4838709677419359E-4</c:v>
                </c:pt>
                <c:pt idx="4">
                  <c:v>6.2500000000000001E-4</c:v>
                </c:pt>
                <c:pt idx="5">
                  <c:v>7.5000000000000002E-4</c:v>
                </c:pt>
                <c:pt idx="6">
                  <c:v>8.9919354838709686E-4</c:v>
                </c:pt>
                <c:pt idx="7">
                  <c:v>1.0443548387096774E-3</c:v>
                </c:pt>
                <c:pt idx="8">
                  <c:v>1.1854838709677419E-3</c:v>
                </c:pt>
                <c:pt idx="9">
                  <c:v>1.3145161290322581E-3</c:v>
                </c:pt>
                <c:pt idx="10">
                  <c:v>1.4435483870967741E-3</c:v>
                </c:pt>
                <c:pt idx="11">
                  <c:v>1.5604838709677418E-3</c:v>
                </c:pt>
                <c:pt idx="12">
                  <c:v>1.6612903225806453E-3</c:v>
                </c:pt>
                <c:pt idx="13">
                  <c:v>1.7620967741935486E-3</c:v>
                </c:pt>
                <c:pt idx="14">
                  <c:v>1.8427419354838711E-3</c:v>
                </c:pt>
                <c:pt idx="15">
                  <c:v>1.9637096774193551E-3</c:v>
                </c:pt>
                <c:pt idx="16">
                  <c:v>2.060483870967742E-3</c:v>
                </c:pt>
                <c:pt idx="17">
                  <c:v>2.0967741935483874E-3</c:v>
                </c:pt>
                <c:pt idx="18">
                  <c:v>2.1774193548387099E-3</c:v>
                </c:pt>
                <c:pt idx="19">
                  <c:v>2.2338709677419358E-3</c:v>
                </c:pt>
                <c:pt idx="20">
                  <c:v>2.3024193548387096E-3</c:v>
                </c:pt>
                <c:pt idx="21">
                  <c:v>2.379032258064516E-3</c:v>
                </c:pt>
                <c:pt idx="22">
                  <c:v>2.4475806451612903E-3</c:v>
                </c:pt>
                <c:pt idx="23">
                  <c:v>2.4919354838709678E-3</c:v>
                </c:pt>
                <c:pt idx="24">
                  <c:v>2.5443548387096776E-3</c:v>
                </c:pt>
                <c:pt idx="25">
                  <c:v>2.6250000000000002E-3</c:v>
                </c:pt>
                <c:pt idx="26">
                  <c:v>2.6733870967741934E-3</c:v>
                </c:pt>
                <c:pt idx="27">
                  <c:v>2.7016129032258066E-3</c:v>
                </c:pt>
                <c:pt idx="28">
                  <c:v>2.7540322580645164E-3</c:v>
                </c:pt>
                <c:pt idx="29">
                  <c:v>2.8145161290322579E-3</c:v>
                </c:pt>
                <c:pt idx="30">
                  <c:v>2.8467741935483868E-3</c:v>
                </c:pt>
                <c:pt idx="31">
                  <c:v>2.875E-3</c:v>
                </c:pt>
                <c:pt idx="32">
                  <c:v>2.9032258064516127E-3</c:v>
                </c:pt>
                <c:pt idx="33">
                  <c:v>2.9475806451612903E-3</c:v>
                </c:pt>
                <c:pt idx="34">
                  <c:v>2.9475806451612903E-3</c:v>
                </c:pt>
                <c:pt idx="35">
                  <c:v>2.9838709677419352E-3</c:v>
                </c:pt>
                <c:pt idx="36">
                  <c:v>2.9838709677419352E-3</c:v>
                </c:pt>
                <c:pt idx="37">
                  <c:v>3.0080645161290323E-3</c:v>
                </c:pt>
                <c:pt idx="38">
                  <c:v>3.0080645161290323E-3</c:v>
                </c:pt>
                <c:pt idx="39">
                  <c:v>3.0080645161290323E-3</c:v>
                </c:pt>
                <c:pt idx="40">
                  <c:v>3.0443548387096772E-3</c:v>
                </c:pt>
                <c:pt idx="41">
                  <c:v>3.1008064516129031E-3</c:v>
                </c:pt>
                <c:pt idx="42">
                  <c:v>3.1008064516129031E-3</c:v>
                </c:pt>
                <c:pt idx="43">
                  <c:v>3.1008064516129031E-3</c:v>
                </c:pt>
                <c:pt idx="44">
                  <c:v>3.1008064516129031E-3</c:v>
                </c:pt>
                <c:pt idx="45">
                  <c:v>3.1008064516129031E-3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wn'!$H$31:$H$76</c:f>
              <c:numCache>
                <c:formatCode>0.00%</c:formatCode>
                <c:ptCount val="46"/>
                <c:pt idx="0">
                  <c:v>3.3444816053511704E-4</c:v>
                </c:pt>
                <c:pt idx="1">
                  <c:v>1.1705685618729098E-3</c:v>
                </c:pt>
                <c:pt idx="2">
                  <c:v>2.6755852842809363E-3</c:v>
                </c:pt>
                <c:pt idx="3">
                  <c:v>4.180602006688963E-3</c:v>
                </c:pt>
                <c:pt idx="4">
                  <c:v>5.8528428093645472E-3</c:v>
                </c:pt>
                <c:pt idx="5">
                  <c:v>7.5250836120401331E-3</c:v>
                </c:pt>
                <c:pt idx="6">
                  <c:v>9.0301003344481611E-3</c:v>
                </c:pt>
                <c:pt idx="7">
                  <c:v>1.0702341137123745E-2</c:v>
                </c:pt>
                <c:pt idx="8">
                  <c:v>1.2374581939799329E-2</c:v>
                </c:pt>
                <c:pt idx="9">
                  <c:v>1.4046822742474914E-2</c:v>
                </c:pt>
                <c:pt idx="10">
                  <c:v>1.5551839464882942E-2</c:v>
                </c:pt>
                <c:pt idx="11">
                  <c:v>1.722408026755853E-2</c:v>
                </c:pt>
                <c:pt idx="12">
                  <c:v>1.8896321070234111E-2</c:v>
                </c:pt>
                <c:pt idx="13">
                  <c:v>2.0568561872909698E-2</c:v>
                </c:pt>
                <c:pt idx="14">
                  <c:v>2.2240802675585283E-2</c:v>
                </c:pt>
                <c:pt idx="15">
                  <c:v>2.3913043478260867E-2</c:v>
                </c:pt>
                <c:pt idx="16">
                  <c:v>2.5418060200668894E-2</c:v>
                </c:pt>
                <c:pt idx="17">
                  <c:v>2.7090301003344482E-2</c:v>
                </c:pt>
                <c:pt idx="18">
                  <c:v>2.8595317725752505E-2</c:v>
                </c:pt>
                <c:pt idx="19">
                  <c:v>3.0267558528428089E-2</c:v>
                </c:pt>
                <c:pt idx="20">
                  <c:v>3.1939799331103677E-2</c:v>
                </c:pt>
                <c:pt idx="21">
                  <c:v>3.3779264214046825E-2</c:v>
                </c:pt>
                <c:pt idx="22">
                  <c:v>3.5451505016722409E-2</c:v>
                </c:pt>
                <c:pt idx="23">
                  <c:v>3.7123745819397994E-2</c:v>
                </c:pt>
                <c:pt idx="24">
                  <c:v>3.8795986622073571E-2</c:v>
                </c:pt>
                <c:pt idx="25">
                  <c:v>4.0635451505016726E-2</c:v>
                </c:pt>
                <c:pt idx="26">
                  <c:v>4.2140468227424746E-2</c:v>
                </c:pt>
                <c:pt idx="27">
                  <c:v>4.3979933110367894E-2</c:v>
                </c:pt>
                <c:pt idx="28">
                  <c:v>4.5652173913043478E-2</c:v>
                </c:pt>
                <c:pt idx="29">
                  <c:v>4.7324414715719063E-2</c:v>
                </c:pt>
                <c:pt idx="30">
                  <c:v>4.8996655518394654E-2</c:v>
                </c:pt>
                <c:pt idx="31">
                  <c:v>5.0501672240802674E-2</c:v>
                </c:pt>
                <c:pt idx="32">
                  <c:v>5.2173913043478258E-2</c:v>
                </c:pt>
                <c:pt idx="33">
                  <c:v>5.3846153846153842E-2</c:v>
                </c:pt>
                <c:pt idx="34">
                  <c:v>5.5518394648829419E-2</c:v>
                </c:pt>
                <c:pt idx="35">
                  <c:v>5.702341137123746E-2</c:v>
                </c:pt>
                <c:pt idx="36">
                  <c:v>5.8695652173913038E-2</c:v>
                </c:pt>
                <c:pt idx="37">
                  <c:v>6.0200668896321065E-2</c:v>
                </c:pt>
                <c:pt idx="38">
                  <c:v>6.1872909698996649E-2</c:v>
                </c:pt>
                <c:pt idx="39">
                  <c:v>6.354515050167224E-2</c:v>
                </c:pt>
                <c:pt idx="40">
                  <c:v>6.5217391304347824E-2</c:v>
                </c:pt>
                <c:pt idx="41">
                  <c:v>6.6889632107023408E-2</c:v>
                </c:pt>
                <c:pt idx="42">
                  <c:v>6.8561872909698993E-2</c:v>
                </c:pt>
                <c:pt idx="43">
                  <c:v>7.0234113712374577E-2</c:v>
                </c:pt>
                <c:pt idx="44">
                  <c:v>7.1906354515050161E-2</c:v>
                </c:pt>
                <c:pt idx="45">
                  <c:v>7.3578595317725759E-2</c:v>
                </c:pt>
              </c:numCache>
            </c:numRef>
          </c:xVal>
          <c:yVal>
            <c:numRef>
              <c:f>'CD B wn'!$I$31:$I$76</c:f>
              <c:numCache>
                <c:formatCode>0.00%</c:formatCode>
                <c:ptCount val="46"/>
                <c:pt idx="0">
                  <c:v>1.140725806451613E-2</c:v>
                </c:pt>
                <c:pt idx="1">
                  <c:v>1.140725806451613E-2</c:v>
                </c:pt>
                <c:pt idx="2">
                  <c:v>1.140725806451613E-2</c:v>
                </c:pt>
                <c:pt idx="3">
                  <c:v>1.140725806451613E-2</c:v>
                </c:pt>
                <c:pt idx="4">
                  <c:v>1.1504032258064517E-2</c:v>
                </c:pt>
                <c:pt idx="5">
                  <c:v>1.155241935483871E-2</c:v>
                </c:pt>
                <c:pt idx="6">
                  <c:v>1.1620967741935485E-2</c:v>
                </c:pt>
                <c:pt idx="7">
                  <c:v>1.1653225806451614E-2</c:v>
                </c:pt>
                <c:pt idx="8">
                  <c:v>1.1693548387096773E-2</c:v>
                </c:pt>
                <c:pt idx="9">
                  <c:v>1.1729838709677419E-2</c:v>
                </c:pt>
                <c:pt idx="10">
                  <c:v>1.1818548387096775E-2</c:v>
                </c:pt>
                <c:pt idx="11">
                  <c:v>1.1862903225806453E-2</c:v>
                </c:pt>
                <c:pt idx="12">
                  <c:v>1.1899193548387097E-2</c:v>
                </c:pt>
                <c:pt idx="13">
                  <c:v>1.1975806451612905E-2</c:v>
                </c:pt>
                <c:pt idx="14">
                  <c:v>1.2012096774193549E-2</c:v>
                </c:pt>
                <c:pt idx="15">
                  <c:v>1.2048387096774194E-2</c:v>
                </c:pt>
                <c:pt idx="16">
                  <c:v>1.2088709677419355E-2</c:v>
                </c:pt>
                <c:pt idx="17">
                  <c:v>1.2133064516129033E-2</c:v>
                </c:pt>
                <c:pt idx="18">
                  <c:v>1.2133064516129033E-2</c:v>
                </c:pt>
                <c:pt idx="19">
                  <c:v>1.2133064516129033E-2</c:v>
                </c:pt>
                <c:pt idx="20">
                  <c:v>1.2177419354838709E-2</c:v>
                </c:pt>
                <c:pt idx="21">
                  <c:v>1.2221774193548389E-2</c:v>
                </c:pt>
                <c:pt idx="22">
                  <c:v>1.2229838709677421E-2</c:v>
                </c:pt>
                <c:pt idx="23">
                  <c:v>1.2282258064516128E-2</c:v>
                </c:pt>
                <c:pt idx="24">
                  <c:v>1.2310483870967743E-2</c:v>
                </c:pt>
                <c:pt idx="25">
                  <c:v>1.2346774193548387E-2</c:v>
                </c:pt>
                <c:pt idx="26">
                  <c:v>1.2383064516129035E-2</c:v>
                </c:pt>
                <c:pt idx="27">
                  <c:v>1.2383064516129035E-2</c:v>
                </c:pt>
                <c:pt idx="28">
                  <c:v>1.2383064516129035E-2</c:v>
                </c:pt>
                <c:pt idx="29">
                  <c:v>1.2415322580645162E-2</c:v>
                </c:pt>
                <c:pt idx="30">
                  <c:v>1.2415322580645162E-2</c:v>
                </c:pt>
                <c:pt idx="31">
                  <c:v>1.2415322580645162E-2</c:v>
                </c:pt>
                <c:pt idx="32">
                  <c:v>1.2415322580645162E-2</c:v>
                </c:pt>
                <c:pt idx="33">
                  <c:v>1.2415322580645162E-2</c:v>
                </c:pt>
                <c:pt idx="34">
                  <c:v>1.2415322580645162E-2</c:v>
                </c:pt>
                <c:pt idx="35">
                  <c:v>1.2415322580645162E-2</c:v>
                </c:pt>
                <c:pt idx="36">
                  <c:v>1.2415322580645162E-2</c:v>
                </c:pt>
                <c:pt idx="37">
                  <c:v>1.2415322580645162E-2</c:v>
                </c:pt>
                <c:pt idx="38">
                  <c:v>1.2415322580645162E-2</c:v>
                </c:pt>
                <c:pt idx="39">
                  <c:v>1.2415322580645162E-2</c:v>
                </c:pt>
                <c:pt idx="40">
                  <c:v>1.2415322580645162E-2</c:v>
                </c:pt>
                <c:pt idx="41">
                  <c:v>1.2415322580645162E-2</c:v>
                </c:pt>
                <c:pt idx="42">
                  <c:v>1.2415322580645162E-2</c:v>
                </c:pt>
                <c:pt idx="43">
                  <c:v>1.2415322580645162E-2</c:v>
                </c:pt>
                <c:pt idx="44">
                  <c:v>1.2415322580645162E-2</c:v>
                </c:pt>
                <c:pt idx="45">
                  <c:v>1.2415322580645162E-2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wn'!$H$31:$H$76</c:f>
              <c:numCache>
                <c:formatCode>0.00%</c:formatCode>
                <c:ptCount val="46"/>
                <c:pt idx="0">
                  <c:v>0</c:v>
                </c:pt>
                <c:pt idx="1">
                  <c:v>1.1705685618729098E-3</c:v>
                </c:pt>
                <c:pt idx="2">
                  <c:v>2.6755852842809363E-3</c:v>
                </c:pt>
                <c:pt idx="3">
                  <c:v>4.3478260869565218E-3</c:v>
                </c:pt>
                <c:pt idx="4">
                  <c:v>6.1872909698996647E-3</c:v>
                </c:pt>
                <c:pt idx="5">
                  <c:v>7.8595317725752498E-3</c:v>
                </c:pt>
                <c:pt idx="6">
                  <c:v>9.3645484949832786E-3</c:v>
                </c:pt>
                <c:pt idx="7">
                  <c:v>1.1036789297658863E-2</c:v>
                </c:pt>
                <c:pt idx="8">
                  <c:v>1.2541806020066888E-2</c:v>
                </c:pt>
                <c:pt idx="9">
                  <c:v>1.4214046822742472E-2</c:v>
                </c:pt>
                <c:pt idx="10">
                  <c:v>1.57190635451505E-2</c:v>
                </c:pt>
                <c:pt idx="11">
                  <c:v>1.7391304347826087E-2</c:v>
                </c:pt>
                <c:pt idx="12">
                  <c:v>1.9063545150501668E-2</c:v>
                </c:pt>
                <c:pt idx="13">
                  <c:v>2.0568561872909698E-2</c:v>
                </c:pt>
                <c:pt idx="14">
                  <c:v>2.2240802675585283E-2</c:v>
                </c:pt>
                <c:pt idx="15">
                  <c:v>2.3745819397993306E-2</c:v>
                </c:pt>
                <c:pt idx="16">
                  <c:v>2.5250836120401337E-2</c:v>
                </c:pt>
                <c:pt idx="17">
                  <c:v>2.6923076923076921E-2</c:v>
                </c:pt>
                <c:pt idx="18">
                  <c:v>2.8595317725752505E-2</c:v>
                </c:pt>
                <c:pt idx="19">
                  <c:v>3.0267558528428089E-2</c:v>
                </c:pt>
                <c:pt idx="20">
                  <c:v>3.1939799331103677E-2</c:v>
                </c:pt>
                <c:pt idx="21">
                  <c:v>3.3612040133779261E-2</c:v>
                </c:pt>
                <c:pt idx="22">
                  <c:v>3.5284280936454845E-2</c:v>
                </c:pt>
                <c:pt idx="23">
                  <c:v>3.695652173913043E-2</c:v>
                </c:pt>
                <c:pt idx="24">
                  <c:v>3.8628762541806021E-2</c:v>
                </c:pt>
                <c:pt idx="25">
                  <c:v>4.0301003344481605E-2</c:v>
                </c:pt>
                <c:pt idx="26">
                  <c:v>4.1973244147157189E-2</c:v>
                </c:pt>
                <c:pt idx="27">
                  <c:v>4.3645484949832773E-2</c:v>
                </c:pt>
                <c:pt idx="28">
                  <c:v>4.5317725752508364E-2</c:v>
                </c:pt>
                <c:pt idx="29">
                  <c:v>4.6989966555183948E-2</c:v>
                </c:pt>
                <c:pt idx="30">
                  <c:v>4.8494983277591969E-2</c:v>
                </c:pt>
                <c:pt idx="31">
                  <c:v>5.0167224080267553E-2</c:v>
                </c:pt>
                <c:pt idx="32">
                  <c:v>5.1839464882943137E-2</c:v>
                </c:pt>
                <c:pt idx="33">
                  <c:v>5.3511705685618728E-2</c:v>
                </c:pt>
              </c:numCache>
            </c:numRef>
          </c:xVal>
          <c:yVal>
            <c:numRef>
              <c:f>'CD C wn'!$I$31:$I$76</c:f>
              <c:numCache>
                <c:formatCode>0.00%</c:formatCode>
                <c:ptCount val="46"/>
                <c:pt idx="0">
                  <c:v>0</c:v>
                </c:pt>
                <c:pt idx="1">
                  <c:v>8.0080645161290324E-3</c:v>
                </c:pt>
                <c:pt idx="2">
                  <c:v>8.0080645161290324E-3</c:v>
                </c:pt>
                <c:pt idx="3">
                  <c:v>8.0080645161290324E-3</c:v>
                </c:pt>
                <c:pt idx="4">
                  <c:v>8.0080645161290324E-3</c:v>
                </c:pt>
                <c:pt idx="5">
                  <c:v>8.0080645161290324E-3</c:v>
                </c:pt>
                <c:pt idx="6">
                  <c:v>8.0080645161290324E-3</c:v>
                </c:pt>
                <c:pt idx="7">
                  <c:v>8.0080645161290324E-3</c:v>
                </c:pt>
                <c:pt idx="8">
                  <c:v>8.0080645161290324E-3</c:v>
                </c:pt>
                <c:pt idx="9">
                  <c:v>8.0645161290322578E-3</c:v>
                </c:pt>
                <c:pt idx="10">
                  <c:v>8.1169354838709681E-3</c:v>
                </c:pt>
                <c:pt idx="11">
                  <c:v>8.1733870967741953E-3</c:v>
                </c:pt>
                <c:pt idx="12">
                  <c:v>8.2016129032258054E-3</c:v>
                </c:pt>
                <c:pt idx="13">
                  <c:v>8.2620967741935496E-3</c:v>
                </c:pt>
                <c:pt idx="14">
                  <c:v>8.3145161290322581E-3</c:v>
                </c:pt>
                <c:pt idx="15">
                  <c:v>8.3548387096774191E-3</c:v>
                </c:pt>
                <c:pt idx="16">
                  <c:v>8.3870967741935497E-3</c:v>
                </c:pt>
                <c:pt idx="17">
                  <c:v>8.4395161290322564E-3</c:v>
                </c:pt>
                <c:pt idx="18">
                  <c:v>8.4637096774193548E-3</c:v>
                </c:pt>
                <c:pt idx="19">
                  <c:v>8.5282258064516142E-3</c:v>
                </c:pt>
                <c:pt idx="20">
                  <c:v>8.5645161290322583E-3</c:v>
                </c:pt>
                <c:pt idx="21">
                  <c:v>8.5887096774193549E-3</c:v>
                </c:pt>
                <c:pt idx="22">
                  <c:v>8.6169354838709685E-3</c:v>
                </c:pt>
                <c:pt idx="23">
                  <c:v>8.6491935483870973E-3</c:v>
                </c:pt>
                <c:pt idx="24">
                  <c:v>8.6491935483870973E-3</c:v>
                </c:pt>
                <c:pt idx="25">
                  <c:v>8.6895161290322567E-3</c:v>
                </c:pt>
                <c:pt idx="26">
                  <c:v>8.6895161290322567E-3</c:v>
                </c:pt>
                <c:pt idx="27">
                  <c:v>8.7338709677419347E-3</c:v>
                </c:pt>
                <c:pt idx="28">
                  <c:v>8.7338709677419347E-3</c:v>
                </c:pt>
                <c:pt idx="29">
                  <c:v>8.7741935483870975E-3</c:v>
                </c:pt>
                <c:pt idx="30">
                  <c:v>8.8104838709677433E-3</c:v>
                </c:pt>
                <c:pt idx="31">
                  <c:v>8.8104838709677433E-3</c:v>
                </c:pt>
                <c:pt idx="32">
                  <c:v>8.8508064516129026E-3</c:v>
                </c:pt>
                <c:pt idx="33">
                  <c:v>8.8508064516129026E-3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399296"/>
        <c:axId val="157401472"/>
      </c:scatterChart>
      <c:valAx>
        <c:axId val="15739929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horizontal (%)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401472"/>
        <c:crosses val="autoZero"/>
        <c:crossBetween val="midCat"/>
      </c:valAx>
      <c:valAx>
        <c:axId val="15740147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s-ES" sz="1100"/>
                  <a:t>Deformación vertical (%)</a:t>
                </a:r>
              </a:p>
            </c:rich>
          </c:tx>
          <c:layout>
            <c:manualLayout>
              <c:xMode val="edge"/>
              <c:yMode val="edge"/>
              <c:x val="3.9412895485845464E-2"/>
              <c:y val="0.23189933611240318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39929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Ensayo 1</c:v>
          </c:tx>
          <c:xVal>
            <c:numRef>
              <c:f>'CD A wn'!$I$31:$I$76</c:f>
              <c:numCache>
                <c:formatCode>0.00%</c:formatCode>
                <c:ptCount val="46"/>
                <c:pt idx="0">
                  <c:v>0</c:v>
                </c:pt>
                <c:pt idx="1">
                  <c:v>5.3225806451612906E-4</c:v>
                </c:pt>
                <c:pt idx="2">
                  <c:v>5.4838709677419359E-4</c:v>
                </c:pt>
                <c:pt idx="3">
                  <c:v>5.4838709677419359E-4</c:v>
                </c:pt>
                <c:pt idx="4">
                  <c:v>6.2500000000000001E-4</c:v>
                </c:pt>
                <c:pt idx="5">
                  <c:v>7.5000000000000002E-4</c:v>
                </c:pt>
                <c:pt idx="6">
                  <c:v>8.9919354838709686E-4</c:v>
                </c:pt>
                <c:pt idx="7">
                  <c:v>1.0443548387096774E-3</c:v>
                </c:pt>
                <c:pt idx="8">
                  <c:v>1.1854838709677419E-3</c:v>
                </c:pt>
                <c:pt idx="9">
                  <c:v>1.3145161290322581E-3</c:v>
                </c:pt>
                <c:pt idx="10">
                  <c:v>1.4435483870967741E-3</c:v>
                </c:pt>
                <c:pt idx="11">
                  <c:v>1.5604838709677418E-3</c:v>
                </c:pt>
                <c:pt idx="12">
                  <c:v>1.6612903225806453E-3</c:v>
                </c:pt>
                <c:pt idx="13">
                  <c:v>1.7620967741935486E-3</c:v>
                </c:pt>
                <c:pt idx="14">
                  <c:v>1.8427419354838711E-3</c:v>
                </c:pt>
                <c:pt idx="15">
                  <c:v>1.9637096774193551E-3</c:v>
                </c:pt>
                <c:pt idx="16">
                  <c:v>2.060483870967742E-3</c:v>
                </c:pt>
                <c:pt idx="17">
                  <c:v>2.0967741935483874E-3</c:v>
                </c:pt>
                <c:pt idx="18">
                  <c:v>2.1774193548387099E-3</c:v>
                </c:pt>
                <c:pt idx="19">
                  <c:v>2.2338709677419358E-3</c:v>
                </c:pt>
                <c:pt idx="20">
                  <c:v>2.3024193548387096E-3</c:v>
                </c:pt>
                <c:pt idx="21">
                  <c:v>2.379032258064516E-3</c:v>
                </c:pt>
                <c:pt idx="22">
                  <c:v>2.4475806451612903E-3</c:v>
                </c:pt>
                <c:pt idx="23">
                  <c:v>2.4919354838709678E-3</c:v>
                </c:pt>
                <c:pt idx="24">
                  <c:v>2.5443548387096776E-3</c:v>
                </c:pt>
                <c:pt idx="25">
                  <c:v>2.6250000000000002E-3</c:v>
                </c:pt>
                <c:pt idx="26">
                  <c:v>2.6733870967741934E-3</c:v>
                </c:pt>
                <c:pt idx="27">
                  <c:v>2.7016129032258066E-3</c:v>
                </c:pt>
                <c:pt idx="28">
                  <c:v>2.7540322580645164E-3</c:v>
                </c:pt>
                <c:pt idx="29">
                  <c:v>2.8145161290322579E-3</c:v>
                </c:pt>
                <c:pt idx="30">
                  <c:v>2.8467741935483868E-3</c:v>
                </c:pt>
                <c:pt idx="31">
                  <c:v>2.875E-3</c:v>
                </c:pt>
                <c:pt idx="32">
                  <c:v>2.9032258064516127E-3</c:v>
                </c:pt>
                <c:pt idx="33">
                  <c:v>2.9475806451612903E-3</c:v>
                </c:pt>
                <c:pt idx="34">
                  <c:v>2.9475806451612903E-3</c:v>
                </c:pt>
                <c:pt idx="35">
                  <c:v>2.9838709677419352E-3</c:v>
                </c:pt>
                <c:pt idx="36">
                  <c:v>2.9838709677419352E-3</c:v>
                </c:pt>
                <c:pt idx="37">
                  <c:v>3.0080645161290323E-3</c:v>
                </c:pt>
                <c:pt idx="38">
                  <c:v>3.0080645161290323E-3</c:v>
                </c:pt>
                <c:pt idx="39">
                  <c:v>3.0080645161290323E-3</c:v>
                </c:pt>
                <c:pt idx="40">
                  <c:v>3.0443548387096772E-3</c:v>
                </c:pt>
                <c:pt idx="41">
                  <c:v>3.1008064516129031E-3</c:v>
                </c:pt>
                <c:pt idx="42">
                  <c:v>3.1008064516129031E-3</c:v>
                </c:pt>
                <c:pt idx="43">
                  <c:v>3.1008064516129031E-3</c:v>
                </c:pt>
                <c:pt idx="44">
                  <c:v>3.1008064516129031E-3</c:v>
                </c:pt>
                <c:pt idx="45">
                  <c:v>3.1008064516129031E-3</c:v>
                </c:pt>
              </c:numCache>
            </c:numRef>
          </c:xVal>
          <c:yVal>
            <c:numRef>
              <c:f>'CD A wn'!$K$31:$K$76</c:f>
              <c:numCache>
                <c:formatCode>0.000</c:formatCode>
                <c:ptCount val="46"/>
                <c:pt idx="0">
                  <c:v>0.5340710162925314</c:v>
                </c:pt>
                <c:pt idx="1">
                  <c:v>0.53486819124864471</c:v>
                </c:pt>
                <c:pt idx="2">
                  <c:v>0.53612571155508393</c:v>
                </c:pt>
                <c:pt idx="3">
                  <c:v>0.53738915185732639</c:v>
                </c:pt>
                <c:pt idx="4">
                  <c:v>0.53854290276771843</c:v>
                </c:pt>
                <c:pt idx="5">
                  <c:v>0.53970160577778803</c:v>
                </c:pt>
                <c:pt idx="6">
                  <c:v>0.54074869623963351</c:v>
                </c:pt>
                <c:pt idx="7">
                  <c:v>0.54203398307481432</c:v>
                </c:pt>
                <c:pt idx="8">
                  <c:v>0.54320771539994139</c:v>
                </c:pt>
                <c:pt idx="9">
                  <c:v>0.54438651590516685</c:v>
                </c:pt>
                <c:pt idx="10">
                  <c:v>0.54545179409501476</c:v>
                </c:pt>
                <c:pt idx="11">
                  <c:v>0.54664030581625944</c:v>
                </c:pt>
                <c:pt idx="12">
                  <c:v>0.54783397212000817</c:v>
                </c:pt>
                <c:pt idx="13">
                  <c:v>0.54903282324836777</c:v>
                </c:pt>
                <c:pt idx="14">
                  <c:v>0.55023688967679585</c:v>
                </c:pt>
                <c:pt idx="15">
                  <c:v>0.55132503392167631</c:v>
                </c:pt>
                <c:pt idx="16">
                  <c:v>0.55253909422548952</c:v>
                </c:pt>
                <c:pt idx="17">
                  <c:v>0.55375845954812586</c:v>
                </c:pt>
                <c:pt idx="18">
                  <c:v>0.55498316129625735</c:v>
                </c:pt>
                <c:pt idx="19">
                  <c:v>0.55621323112087084</c:v>
                </c:pt>
                <c:pt idx="20">
                  <c:v>0.55744870091958076</c:v>
                </c:pt>
                <c:pt idx="21">
                  <c:v>0.55881399304267265</c:v>
                </c:pt>
                <c:pt idx="22">
                  <c:v>0.56006090772413686</c:v>
                </c:pt>
                <c:pt idx="23">
                  <c:v>0.56131332285502999</c:v>
                </c:pt>
                <c:pt idx="24">
                  <c:v>0.56257127136887131</c:v>
                </c:pt>
                <c:pt idx="25">
                  <c:v>0.56383478645801188</c:v>
                </c:pt>
                <c:pt idx="26">
                  <c:v>0.56510390157611101</c:v>
                </c:pt>
                <c:pt idx="27">
                  <c:v>0.56650643648920229</c:v>
                </c:pt>
                <c:pt idx="28">
                  <c:v>0.56778742173644325</c:v>
                </c:pt>
                <c:pt idx="29">
                  <c:v>0.56907411240681804</c:v>
                </c:pt>
                <c:pt idx="30">
                  <c:v>0.57023704069810577</c:v>
                </c:pt>
                <c:pt idx="31">
                  <c:v>0.57140464374333055</c:v>
                </c:pt>
                <c:pt idx="32">
                  <c:v>0.57270749429007595</c:v>
                </c:pt>
                <c:pt idx="33">
                  <c:v>0.57401618302393187</c:v>
                </c:pt>
                <c:pt idx="34">
                  <c:v>0.57533074555329</c:v>
                </c:pt>
                <c:pt idx="35">
                  <c:v>0.57665121777117512</c:v>
                </c:pt>
                <c:pt idx="36">
                  <c:v>0.57784472544810339</c:v>
                </c:pt>
                <c:pt idx="37">
                  <c:v>0.57917652599107261</c:v>
                </c:pt>
                <c:pt idx="38">
                  <c:v>0.58051434194768459</c:v>
                </c:pt>
                <c:pt idx="39">
                  <c:v>0.58172355008633991</c:v>
                </c:pt>
                <c:pt idx="40">
                  <c:v>0.58320816851988022</c:v>
                </c:pt>
                <c:pt idx="41">
                  <c:v>0.58456425409373736</c:v>
                </c:pt>
                <c:pt idx="42">
                  <c:v>0.58592650500368504</c:v>
                </c:pt>
                <c:pt idx="43">
                  <c:v>0.58729495949144994</c:v>
                </c:pt>
                <c:pt idx="44">
                  <c:v>0.58866965610922817</c:v>
                </c:pt>
                <c:pt idx="45">
                  <c:v>0.59005063372275823</c:v>
                </c:pt>
              </c:numCache>
            </c:numRef>
          </c:yVal>
          <c:smooth val="1"/>
        </c:ser>
        <c:ser>
          <c:idx val="1"/>
          <c:order val="1"/>
          <c:tx>
            <c:v>Ensayo 2</c:v>
          </c:tx>
          <c:xVal>
            <c:numRef>
              <c:f>'CD B wn'!$I$31:$I$76</c:f>
              <c:numCache>
                <c:formatCode>0.00%</c:formatCode>
                <c:ptCount val="46"/>
                <c:pt idx="0">
                  <c:v>1.140725806451613E-2</c:v>
                </c:pt>
                <c:pt idx="1">
                  <c:v>1.140725806451613E-2</c:v>
                </c:pt>
                <c:pt idx="2">
                  <c:v>1.140725806451613E-2</c:v>
                </c:pt>
                <c:pt idx="3">
                  <c:v>1.140725806451613E-2</c:v>
                </c:pt>
                <c:pt idx="4">
                  <c:v>1.1504032258064517E-2</c:v>
                </c:pt>
                <c:pt idx="5">
                  <c:v>1.155241935483871E-2</c:v>
                </c:pt>
                <c:pt idx="6">
                  <c:v>1.1620967741935485E-2</c:v>
                </c:pt>
                <c:pt idx="7">
                  <c:v>1.1653225806451614E-2</c:v>
                </c:pt>
                <c:pt idx="8">
                  <c:v>1.1693548387096773E-2</c:v>
                </c:pt>
                <c:pt idx="9">
                  <c:v>1.1729838709677419E-2</c:v>
                </c:pt>
                <c:pt idx="10">
                  <c:v>1.1818548387096775E-2</c:v>
                </c:pt>
                <c:pt idx="11">
                  <c:v>1.1862903225806453E-2</c:v>
                </c:pt>
                <c:pt idx="12">
                  <c:v>1.1899193548387097E-2</c:v>
                </c:pt>
                <c:pt idx="13">
                  <c:v>1.1975806451612905E-2</c:v>
                </c:pt>
                <c:pt idx="14">
                  <c:v>1.2012096774193549E-2</c:v>
                </c:pt>
                <c:pt idx="15">
                  <c:v>1.2048387096774194E-2</c:v>
                </c:pt>
                <c:pt idx="16">
                  <c:v>1.2088709677419355E-2</c:v>
                </c:pt>
                <c:pt idx="17">
                  <c:v>1.2133064516129033E-2</c:v>
                </c:pt>
                <c:pt idx="18">
                  <c:v>1.2133064516129033E-2</c:v>
                </c:pt>
                <c:pt idx="19">
                  <c:v>1.2133064516129033E-2</c:v>
                </c:pt>
                <c:pt idx="20">
                  <c:v>1.2177419354838709E-2</c:v>
                </c:pt>
                <c:pt idx="21">
                  <c:v>1.2221774193548389E-2</c:v>
                </c:pt>
                <c:pt idx="22">
                  <c:v>1.2229838709677421E-2</c:v>
                </c:pt>
                <c:pt idx="23">
                  <c:v>1.2282258064516128E-2</c:v>
                </c:pt>
                <c:pt idx="24">
                  <c:v>1.2310483870967743E-2</c:v>
                </c:pt>
                <c:pt idx="25">
                  <c:v>1.2346774193548387E-2</c:v>
                </c:pt>
                <c:pt idx="26">
                  <c:v>1.2383064516129035E-2</c:v>
                </c:pt>
                <c:pt idx="27">
                  <c:v>1.2383064516129035E-2</c:v>
                </c:pt>
                <c:pt idx="28">
                  <c:v>1.2383064516129035E-2</c:v>
                </c:pt>
                <c:pt idx="29">
                  <c:v>1.2415322580645162E-2</c:v>
                </c:pt>
                <c:pt idx="30">
                  <c:v>1.2415322580645162E-2</c:v>
                </c:pt>
                <c:pt idx="31">
                  <c:v>1.2415322580645162E-2</c:v>
                </c:pt>
                <c:pt idx="32">
                  <c:v>1.2415322580645162E-2</c:v>
                </c:pt>
                <c:pt idx="33">
                  <c:v>1.2415322580645162E-2</c:v>
                </c:pt>
                <c:pt idx="34">
                  <c:v>1.2415322580645162E-2</c:v>
                </c:pt>
                <c:pt idx="35">
                  <c:v>1.2415322580645162E-2</c:v>
                </c:pt>
                <c:pt idx="36">
                  <c:v>1.2415322580645162E-2</c:v>
                </c:pt>
                <c:pt idx="37">
                  <c:v>1.2415322580645162E-2</c:v>
                </c:pt>
                <c:pt idx="38">
                  <c:v>1.2415322580645162E-2</c:v>
                </c:pt>
                <c:pt idx="39">
                  <c:v>1.2415322580645162E-2</c:v>
                </c:pt>
                <c:pt idx="40">
                  <c:v>1.2415322580645162E-2</c:v>
                </c:pt>
                <c:pt idx="41">
                  <c:v>1.2415322580645162E-2</c:v>
                </c:pt>
                <c:pt idx="42">
                  <c:v>1.2415322580645162E-2</c:v>
                </c:pt>
                <c:pt idx="43">
                  <c:v>1.2415322580645162E-2</c:v>
                </c:pt>
                <c:pt idx="44">
                  <c:v>1.2415322580645162E-2</c:v>
                </c:pt>
                <c:pt idx="45">
                  <c:v>1.2415322580645162E-2</c:v>
                </c:pt>
              </c:numCache>
            </c:numRef>
          </c:xVal>
          <c:yVal>
            <c:numRef>
              <c:f>'CD B wn'!$K$31:$K$76</c:f>
              <c:numCache>
                <c:formatCode>0.000</c:formatCode>
                <c:ptCount val="46"/>
                <c:pt idx="0">
                  <c:v>1.0685970760731165</c:v>
                </c:pt>
                <c:pt idx="1">
                  <c:v>1.0697363824972894</c:v>
                </c:pt>
                <c:pt idx="2">
                  <c:v>1.0717932645315016</c:v>
                </c:pt>
                <c:pt idx="3">
                  <c:v>1.0738580633918331</c:v>
                </c:pt>
                <c:pt idx="4">
                  <c:v>1.0761616195018349</c:v>
                </c:pt>
                <c:pt idx="5">
                  <c:v>1.0784750569810735</c:v>
                </c:pt>
                <c:pt idx="6">
                  <c:v>1.0805656465544398</c:v>
                </c:pt>
                <c:pt idx="7">
                  <c:v>1.0828980165967903</c:v>
                </c:pt>
                <c:pt idx="8">
                  <c:v>1.0852404351092944</c:v>
                </c:pt>
                <c:pt idx="9">
                  <c:v>1.0875929605734878</c:v>
                </c:pt>
                <c:pt idx="10">
                  <c:v>1.0897189236308933</c:v>
                </c:pt>
                <c:pt idx="11">
                  <c:v>1.0920908150277997</c:v>
                </c:pt>
                <c:pt idx="12">
                  <c:v>1.0944729855212656</c:v>
                </c:pt>
                <c:pt idx="13">
                  <c:v>1.0968654953637806</c:v>
                </c:pt>
                <c:pt idx="14">
                  <c:v>1.0992684052723642</c:v>
                </c:pt>
                <c:pt idx="15">
                  <c:v>1.1016817764329216</c:v>
                </c:pt>
                <c:pt idx="16">
                  <c:v>1.1038628057993323</c:v>
                </c:pt>
                <c:pt idx="17">
                  <c:v>1.1062962236044747</c:v>
                </c:pt>
                <c:pt idx="18">
                  <c:v>1.1084953962187223</c:v>
                </c:pt>
                <c:pt idx="19">
                  <c:v>1.1109490865524156</c:v>
                </c:pt>
                <c:pt idx="20">
                  <c:v>1.1134135384977137</c:v>
                </c:pt>
                <c:pt idx="21">
                  <c:v>1.1161369416904769</c:v>
                </c:pt>
                <c:pt idx="22">
                  <c:v>1.1186242019167567</c:v>
                </c:pt>
                <c:pt idx="23">
                  <c:v>1.1211224237681094</c:v>
                </c:pt>
                <c:pt idx="24">
                  <c:v>1.1236316728033307</c:v>
                </c:pt>
                <c:pt idx="25">
                  <c:v>1.1264046620136585</c:v>
                </c:pt>
                <c:pt idx="26">
                  <c:v>1.1286835172390697</c:v>
                </c:pt>
                <c:pt idx="27">
                  <c:v>1.1314811393447108</c:v>
                </c:pt>
                <c:pt idx="28">
                  <c:v>1.1340362962745685</c:v>
                </c:pt>
                <c:pt idx="29">
                  <c:v>1.1366028228500953</c:v>
                </c:pt>
                <c:pt idx="30">
                  <c:v>1.1391807878475886</c:v>
                </c:pt>
                <c:pt idx="31">
                  <c:v>1.1415107934793116</c:v>
                </c:pt>
                <c:pt idx="32">
                  <c:v>1.1441106829155914</c:v>
                </c:pt>
                <c:pt idx="33">
                  <c:v>1.1467222133294592</c:v>
                </c:pt>
                <c:pt idx="34">
                  <c:v>1.149345455655125</c:v>
                </c:pt>
                <c:pt idx="35">
                  <c:v>1.1517164465163694</c:v>
                </c:pt>
                <c:pt idx="36">
                  <c:v>1.1543621389316243</c:v>
                </c:pt>
                <c:pt idx="37">
                  <c:v>1.1567534523464691</c:v>
                </c:pt>
                <c:pt idx="38">
                  <c:v>1.1594218569141201</c:v>
                </c:pt>
                <c:pt idx="39">
                  <c:v>1.1621023218616864</c:v>
                </c:pt>
                <c:pt idx="40">
                  <c:v>1.1647949214870474</c:v>
                </c:pt>
                <c:pt idx="41">
                  <c:v>1.167499730687477</c:v>
                </c:pt>
                <c:pt idx="42">
                  <c:v>1.1702168249655356</c:v>
                </c:pt>
                <c:pt idx="43">
                  <c:v>1.1729462804350341</c:v>
                </c:pt>
                <c:pt idx="44">
                  <c:v>1.1756881738270695</c:v>
                </c:pt>
                <c:pt idx="45">
                  <c:v>1.1784425824961251</c:v>
                </c:pt>
              </c:numCache>
            </c:numRef>
          </c:yVal>
          <c:smooth val="1"/>
        </c:ser>
        <c:ser>
          <c:idx val="2"/>
          <c:order val="2"/>
          <c:tx>
            <c:v>Ensayo 3</c:v>
          </c:tx>
          <c:xVal>
            <c:numRef>
              <c:f>'CD C wn'!$I$31:$I$76</c:f>
              <c:numCache>
                <c:formatCode>0.00%</c:formatCode>
                <c:ptCount val="46"/>
                <c:pt idx="0">
                  <c:v>0</c:v>
                </c:pt>
                <c:pt idx="1">
                  <c:v>8.0080645161290324E-3</c:v>
                </c:pt>
                <c:pt idx="2">
                  <c:v>8.0080645161290324E-3</c:v>
                </c:pt>
                <c:pt idx="3">
                  <c:v>8.0080645161290324E-3</c:v>
                </c:pt>
                <c:pt idx="4">
                  <c:v>8.0080645161290324E-3</c:v>
                </c:pt>
                <c:pt idx="5">
                  <c:v>8.0080645161290324E-3</c:v>
                </c:pt>
                <c:pt idx="6">
                  <c:v>8.0080645161290324E-3</c:v>
                </c:pt>
                <c:pt idx="7">
                  <c:v>8.0080645161290324E-3</c:v>
                </c:pt>
                <c:pt idx="8">
                  <c:v>8.0080645161290324E-3</c:v>
                </c:pt>
                <c:pt idx="9">
                  <c:v>8.0645161290322578E-3</c:v>
                </c:pt>
                <c:pt idx="10">
                  <c:v>8.1169354838709681E-3</c:v>
                </c:pt>
                <c:pt idx="11">
                  <c:v>8.1733870967741953E-3</c:v>
                </c:pt>
                <c:pt idx="12">
                  <c:v>8.2016129032258054E-3</c:v>
                </c:pt>
                <c:pt idx="13">
                  <c:v>8.2620967741935496E-3</c:v>
                </c:pt>
                <c:pt idx="14">
                  <c:v>8.3145161290322581E-3</c:v>
                </c:pt>
                <c:pt idx="15">
                  <c:v>8.3548387096774191E-3</c:v>
                </c:pt>
                <c:pt idx="16">
                  <c:v>8.3870967741935497E-3</c:v>
                </c:pt>
                <c:pt idx="17">
                  <c:v>8.4395161290322564E-3</c:v>
                </c:pt>
                <c:pt idx="18">
                  <c:v>8.4637096774193548E-3</c:v>
                </c:pt>
                <c:pt idx="19">
                  <c:v>8.5282258064516142E-3</c:v>
                </c:pt>
                <c:pt idx="20">
                  <c:v>8.5645161290322583E-3</c:v>
                </c:pt>
                <c:pt idx="21">
                  <c:v>8.5887096774193549E-3</c:v>
                </c:pt>
                <c:pt idx="22">
                  <c:v>8.6169354838709685E-3</c:v>
                </c:pt>
                <c:pt idx="23">
                  <c:v>8.6491935483870973E-3</c:v>
                </c:pt>
                <c:pt idx="24">
                  <c:v>8.6491935483870973E-3</c:v>
                </c:pt>
                <c:pt idx="25">
                  <c:v>8.6895161290322567E-3</c:v>
                </c:pt>
                <c:pt idx="26">
                  <c:v>8.6895161290322567E-3</c:v>
                </c:pt>
                <c:pt idx="27">
                  <c:v>8.7338709677419347E-3</c:v>
                </c:pt>
                <c:pt idx="28">
                  <c:v>8.7338709677419347E-3</c:v>
                </c:pt>
                <c:pt idx="29">
                  <c:v>8.7741935483870975E-3</c:v>
                </c:pt>
                <c:pt idx="30">
                  <c:v>8.8104838709677433E-3</c:v>
                </c:pt>
                <c:pt idx="31">
                  <c:v>8.8104838709677433E-3</c:v>
                </c:pt>
                <c:pt idx="32">
                  <c:v>8.8508064516129026E-3</c:v>
                </c:pt>
                <c:pt idx="33">
                  <c:v>8.8508064516129026E-3</c:v>
                </c:pt>
              </c:numCache>
            </c:numRef>
          </c:xVal>
          <c:yVal>
            <c:numRef>
              <c:f>'CD C wn'!$K$31:$K$76</c:f>
              <c:numCache>
                <c:formatCode>0.000</c:formatCode>
                <c:ptCount val="46"/>
                <c:pt idx="0">
                  <c:v>2.1362840651701256</c:v>
                </c:pt>
                <c:pt idx="1">
                  <c:v>2.1394727649945788</c:v>
                </c:pt>
                <c:pt idx="2">
                  <c:v>2.1435865290630032</c:v>
                </c:pt>
                <c:pt idx="3">
                  <c:v>2.1481759519252535</c:v>
                </c:pt>
                <c:pt idx="4">
                  <c:v>2.1532470293276313</c:v>
                </c:pt>
                <c:pt idx="5">
                  <c:v>2.1578778705353256</c:v>
                </c:pt>
                <c:pt idx="6">
                  <c:v>2.1620626389549282</c:v>
                </c:pt>
                <c:pt idx="7">
                  <c:v>2.1667313891133748</c:v>
                </c:pt>
                <c:pt idx="8">
                  <c:v>2.1709504637481505</c:v>
                </c:pt>
                <c:pt idx="9">
                  <c:v>2.1756575425342679</c:v>
                </c:pt>
                <c:pt idx="10">
                  <c:v>2.1799113038378115</c:v>
                </c:pt>
                <c:pt idx="11">
                  <c:v>2.1846571370545123</c:v>
                </c:pt>
                <c:pt idx="12">
                  <c:v>2.189423540473268</c:v>
                </c:pt>
                <c:pt idx="13">
                  <c:v>2.1937309907275613</c:v>
                </c:pt>
                <c:pt idx="14">
                  <c:v>2.1985368105447285</c:v>
                </c:pt>
                <c:pt idx="15">
                  <c:v>2.2028799336139393</c:v>
                </c:pt>
                <c:pt idx="16">
                  <c:v>2.2072400937635002</c:v>
                </c:pt>
                <c:pt idx="17">
                  <c:v>2.2121048079958303</c:v>
                </c:pt>
                <c:pt idx="18">
                  <c:v>2.2169907924374446</c:v>
                </c:pt>
                <c:pt idx="19">
                  <c:v>2.2218981731048313</c:v>
                </c:pt>
                <c:pt idx="20">
                  <c:v>2.2268270769954275</c:v>
                </c:pt>
                <c:pt idx="21">
                  <c:v>2.231777632096906</c:v>
                </c:pt>
                <c:pt idx="22">
                  <c:v>2.2367499673965758</c:v>
                </c:pt>
                <c:pt idx="23">
                  <c:v>2.2417442128908771</c:v>
                </c:pt>
                <c:pt idx="24">
                  <c:v>2.2467604995949912</c:v>
                </c:pt>
                <c:pt idx="25">
                  <c:v>2.2517989595525632</c:v>
                </c:pt>
                <c:pt idx="26">
                  <c:v>2.2568597258455205</c:v>
                </c:pt>
                <c:pt idx="27">
                  <c:v>2.2619429326040152</c:v>
                </c:pt>
                <c:pt idx="28">
                  <c:v>2.267048715016482</c:v>
                </c:pt>
                <c:pt idx="29">
                  <c:v>2.2721772093397954</c:v>
                </c:pt>
                <c:pt idx="30">
                  <c:v>2.2768123863999721</c:v>
                </c:pt>
                <c:pt idx="31">
                  <c:v>2.2819844126134314</c:v>
                </c:pt>
                <c:pt idx="32">
                  <c:v>2.2871795520202278</c:v>
                </c:pt>
                <c:pt idx="33">
                  <c:v>2.2923979451435192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99776"/>
        <c:axId val="157501696"/>
      </c:scatterChart>
      <c:valAx>
        <c:axId val="15749977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n-US" sz="1100"/>
                  <a:t>Deformación vertical (%)</a:t>
                </a:r>
              </a:p>
            </c:rich>
          </c:tx>
          <c:layout/>
          <c:overlay val="0"/>
        </c:title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501696"/>
        <c:crosses val="autoZero"/>
        <c:crossBetween val="midCat"/>
      </c:valAx>
      <c:valAx>
        <c:axId val="15750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CO" sz="1100"/>
                </a:pPr>
                <a:r>
                  <a:rPr lang="en-US" sz="1100"/>
                  <a:t>Esfuerzo normal (kg/cm2)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lang="es-CO" sz="1100"/>
            </a:pPr>
            <a:endParaRPr lang="es-CO"/>
          </a:p>
        </c:txPr>
        <c:crossAx val="157499776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206</xdr:row>
      <xdr:rowOff>104775</xdr:rowOff>
    </xdr:from>
    <xdr:to>
      <xdr:col>11</xdr:col>
      <xdr:colOff>914400</xdr:colOff>
      <xdr:row>209</xdr:row>
      <xdr:rowOff>200025</xdr:rowOff>
    </xdr:to>
    <xdr:pic>
      <xdr:nvPicPr>
        <xdr:cNvPr id="4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6991350" y="12325350"/>
          <a:ext cx="1885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134</xdr:row>
      <xdr:rowOff>104775</xdr:rowOff>
    </xdr:from>
    <xdr:to>
      <xdr:col>11</xdr:col>
      <xdr:colOff>914400</xdr:colOff>
      <xdr:row>137</xdr:row>
      <xdr:rowOff>200025</xdr:rowOff>
    </xdr:to>
    <xdr:pic>
      <xdr:nvPicPr>
        <xdr:cNvPr id="2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361950</xdr:colOff>
      <xdr:row>77</xdr:row>
      <xdr:rowOff>104775</xdr:rowOff>
    </xdr:from>
    <xdr:to>
      <xdr:col>11</xdr:col>
      <xdr:colOff>914400</xdr:colOff>
      <xdr:row>80</xdr:row>
      <xdr:rowOff>200025</xdr:rowOff>
    </xdr:to>
    <xdr:pic>
      <xdr:nvPicPr>
        <xdr:cNvPr id="2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603514</xdr:colOff>
      <xdr:row>50</xdr:row>
      <xdr:rowOff>104858</xdr:rowOff>
    </xdr:from>
    <xdr:to>
      <xdr:col>13</xdr:col>
      <xdr:colOff>571500</xdr:colOff>
      <xdr:row>83</xdr:row>
      <xdr:rowOff>81643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361950</xdr:colOff>
      <xdr:row>85</xdr:row>
      <xdr:rowOff>104775</xdr:rowOff>
    </xdr:from>
    <xdr:to>
      <xdr:col>11</xdr:col>
      <xdr:colOff>914400</xdr:colOff>
      <xdr:row>88</xdr:row>
      <xdr:rowOff>200025</xdr:rowOff>
    </xdr:to>
    <xdr:pic>
      <xdr:nvPicPr>
        <xdr:cNvPr id="10" name="Picture 10" descr="Firma GTM-Mode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88" t="17014" r="4652" b="13589"/>
        <a:stretch>
          <a:fillRect/>
        </a:stretch>
      </xdr:blipFill>
      <xdr:spPr bwMode="auto">
        <a:xfrm>
          <a:off x="9363075" y="14954250"/>
          <a:ext cx="2066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231321</xdr:colOff>
      <xdr:row>10</xdr:row>
      <xdr:rowOff>82883</xdr:rowOff>
    </xdr:from>
    <xdr:to>
      <xdr:col>9</xdr:col>
      <xdr:colOff>68036</xdr:colOff>
      <xdr:row>30</xdr:row>
      <xdr:rowOff>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163285</xdr:colOff>
      <xdr:row>10</xdr:row>
      <xdr:rowOff>122463</xdr:rowOff>
    </xdr:from>
    <xdr:to>
      <xdr:col>13</xdr:col>
      <xdr:colOff>830035</xdr:colOff>
      <xdr:row>30</xdr:row>
      <xdr:rowOff>15799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108857</xdr:colOff>
      <xdr:row>30</xdr:row>
      <xdr:rowOff>81643</xdr:rowOff>
    </xdr:from>
    <xdr:to>
      <xdr:col>11</xdr:col>
      <xdr:colOff>462642</xdr:colOff>
      <xdr:row>49</xdr:row>
      <xdr:rowOff>68036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AK267"/>
  <sheetViews>
    <sheetView windowProtection="1" view="pageBreakPreview" zoomScale="70" zoomScaleNormal="55" zoomScaleSheetLayoutView="70" workbookViewId="0">
      <selection activeCell="G16" sqref="G16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5.42578125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8" ht="15" customHeight="1" x14ac:dyDescent="0.2">
      <c r="D1" s="174"/>
      <c r="E1" s="175"/>
      <c r="F1" s="176"/>
      <c r="G1" s="196"/>
      <c r="H1" s="197"/>
      <c r="I1" s="197"/>
      <c r="J1" s="197"/>
      <c r="K1" s="197"/>
      <c r="L1" s="197"/>
      <c r="M1" s="197"/>
      <c r="N1" s="198"/>
      <c r="O1" s="120"/>
      <c r="P1" s="15"/>
      <c r="Q1" s="15"/>
      <c r="R1" s="15"/>
    </row>
    <row r="2" spans="1:28" ht="15" customHeight="1" x14ac:dyDescent="0.2">
      <c r="D2" s="177"/>
      <c r="E2" s="178"/>
      <c r="F2" s="179"/>
      <c r="G2" s="199"/>
      <c r="H2" s="200"/>
      <c r="I2" s="200"/>
      <c r="J2" s="200"/>
      <c r="K2" s="200"/>
      <c r="L2" s="200"/>
      <c r="M2" s="200"/>
      <c r="N2" s="201"/>
      <c r="O2" s="121"/>
      <c r="P2" s="36"/>
      <c r="Q2" s="71"/>
      <c r="R2" s="71"/>
    </row>
    <row r="3" spans="1:28" ht="15" customHeight="1" x14ac:dyDescent="0.2">
      <c r="D3" s="177"/>
      <c r="E3" s="178"/>
      <c r="F3" s="179"/>
      <c r="G3" s="190" t="s">
        <v>81</v>
      </c>
      <c r="H3" s="191"/>
      <c r="I3" s="191"/>
      <c r="J3" s="191"/>
      <c r="K3" s="191"/>
      <c r="L3" s="191"/>
      <c r="M3" s="191"/>
      <c r="N3" s="192"/>
      <c r="O3" s="121"/>
      <c r="P3" s="36"/>
      <c r="Q3" s="118"/>
      <c r="R3" s="71"/>
    </row>
    <row r="4" spans="1:28" ht="15" customHeight="1" thickBot="1" x14ac:dyDescent="0.25">
      <c r="D4" s="180"/>
      <c r="E4" s="181"/>
      <c r="F4" s="182"/>
      <c r="G4" s="193"/>
      <c r="H4" s="194"/>
      <c r="I4" s="194"/>
      <c r="J4" s="194"/>
      <c r="K4" s="194"/>
      <c r="L4" s="194"/>
      <c r="M4" s="194"/>
      <c r="N4" s="195"/>
      <c r="O4" s="122"/>
      <c r="R4" s="15"/>
    </row>
    <row r="5" spans="1:28" x14ac:dyDescent="0.2">
      <c r="D5" s="77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8" ht="15" x14ac:dyDescent="0.25">
      <c r="D6" s="104" t="s">
        <v>55</v>
      </c>
      <c r="E6" s="203"/>
      <c r="F6" s="203"/>
      <c r="G6" s="203"/>
      <c r="H6" s="104" t="s">
        <v>0</v>
      </c>
      <c r="I6" s="205"/>
      <c r="J6" s="205"/>
      <c r="K6" s="205"/>
      <c r="L6" s="100" t="s">
        <v>2</v>
      </c>
      <c r="M6" s="109" t="s">
        <v>86</v>
      </c>
      <c r="N6" s="109"/>
      <c r="R6" s="72"/>
    </row>
    <row r="7" spans="1:28" ht="15.75" thickBot="1" x14ac:dyDescent="0.3">
      <c r="D7" s="104" t="s">
        <v>73</v>
      </c>
      <c r="E7" s="204" t="s">
        <v>85</v>
      </c>
      <c r="F7" s="204"/>
      <c r="G7" s="204"/>
      <c r="H7" s="104" t="s">
        <v>71</v>
      </c>
      <c r="I7" s="65"/>
      <c r="J7" s="67" t="s">
        <v>57</v>
      </c>
      <c r="K7" s="65"/>
      <c r="L7" s="100" t="s">
        <v>56</v>
      </c>
      <c r="M7" s="202"/>
      <c r="N7" s="202"/>
      <c r="R7" s="19"/>
    </row>
    <row r="8" spans="1:28" x14ac:dyDescent="0.2">
      <c r="B8" s="12" t="s">
        <v>50</v>
      </c>
      <c r="D8" s="104" t="s">
        <v>58</v>
      </c>
      <c r="E8" s="68" t="s">
        <v>57</v>
      </c>
      <c r="F8" s="32"/>
      <c r="G8" s="33"/>
      <c r="H8" s="15"/>
      <c r="I8" s="75"/>
      <c r="J8" s="75"/>
      <c r="K8" s="75"/>
      <c r="L8" s="75"/>
      <c r="M8" s="75"/>
      <c r="N8" s="33"/>
      <c r="R8" s="215" t="s">
        <v>70</v>
      </c>
      <c r="S8" s="215"/>
      <c r="T8" s="215"/>
      <c r="U8" s="215"/>
      <c r="V8" s="215"/>
      <c r="W8" s="215"/>
      <c r="X8" s="215"/>
      <c r="Y8" s="215"/>
      <c r="Z8" s="215"/>
      <c r="AA8" s="215"/>
      <c r="AB8" s="216"/>
    </row>
    <row r="9" spans="1:28" ht="15" customHeight="1" x14ac:dyDescent="0.25">
      <c r="D9" s="104" t="s">
        <v>72</v>
      </c>
      <c r="E9" s="203"/>
      <c r="F9" s="203"/>
      <c r="G9" s="203"/>
      <c r="H9" s="15"/>
      <c r="I9" s="34"/>
      <c r="J9" s="34"/>
      <c r="K9" s="33"/>
      <c r="L9" s="34"/>
      <c r="M9" s="34"/>
      <c r="N9" s="34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8"/>
    </row>
    <row r="10" spans="1:28" ht="15" customHeight="1" x14ac:dyDescent="0.25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217" t="s">
        <v>79</v>
      </c>
      <c r="S10" s="217"/>
      <c r="T10" s="217"/>
      <c r="U10" s="217"/>
      <c r="V10" s="217"/>
      <c r="W10" s="217"/>
      <c r="X10" s="217"/>
      <c r="Y10" s="217"/>
      <c r="Z10" s="217"/>
      <c r="AA10" s="217"/>
      <c r="AB10" s="218"/>
    </row>
    <row r="11" spans="1:28" x14ac:dyDescent="0.2">
      <c r="D11" s="107"/>
      <c r="E11" s="44" t="s">
        <v>80</v>
      </c>
      <c r="F11" s="44"/>
      <c r="G11" s="206"/>
      <c r="H11" s="206"/>
      <c r="I11" s="206"/>
      <c r="J11" s="206"/>
      <c r="K11" s="206"/>
      <c r="L11" s="206"/>
      <c r="M11" s="206"/>
      <c r="N11" s="15"/>
      <c r="R11" s="19"/>
    </row>
    <row r="12" spans="1:28" x14ac:dyDescent="0.2">
      <c r="D12" s="15"/>
      <c r="E12" s="150"/>
      <c r="F12" s="150"/>
      <c r="G12" s="149"/>
      <c r="N12" s="15"/>
    </row>
    <row r="13" spans="1:28" x14ac:dyDescent="0.2">
      <c r="D13" s="15"/>
      <c r="E13" s="153" t="s">
        <v>9</v>
      </c>
      <c r="F13" s="154"/>
      <c r="G13" s="151">
        <v>5.98</v>
      </c>
      <c r="H13" s="143"/>
      <c r="I13" s="15"/>
      <c r="J13" s="144"/>
      <c r="K13" s="147" t="s">
        <v>3</v>
      </c>
      <c r="L13" s="55" t="s">
        <v>4</v>
      </c>
      <c r="M13" s="55" t="s">
        <v>5</v>
      </c>
      <c r="N13" s="15"/>
    </row>
    <row r="14" spans="1:28" x14ac:dyDescent="0.2">
      <c r="B14" s="8" t="s">
        <v>30</v>
      </c>
      <c r="D14" s="15"/>
      <c r="E14" s="153" t="s">
        <v>10</v>
      </c>
      <c r="F14" s="154"/>
      <c r="G14" s="151">
        <v>2.48</v>
      </c>
      <c r="H14" s="145"/>
      <c r="I14" s="45"/>
      <c r="J14" s="146"/>
      <c r="K14" s="97" t="s">
        <v>54</v>
      </c>
      <c r="L14" s="127"/>
      <c r="M14" s="127"/>
      <c r="N14" s="15"/>
    </row>
    <row r="15" spans="1:28" x14ac:dyDescent="0.2">
      <c r="A15" s="99">
        <v>5</v>
      </c>
      <c r="B15" s="14">
        <v>5</v>
      </c>
      <c r="C15" s="52">
        <f>+(A15+B15)/2</f>
        <v>5</v>
      </c>
      <c r="D15" s="15"/>
      <c r="E15" s="153" t="s">
        <v>11</v>
      </c>
      <c r="F15" s="154"/>
      <c r="G15" s="151"/>
      <c r="H15" s="145"/>
      <c r="I15" s="45"/>
      <c r="J15" s="146"/>
      <c r="K15" s="99" t="s">
        <v>7</v>
      </c>
      <c r="L15" s="55"/>
      <c r="M15" s="55"/>
      <c r="N15" s="15"/>
    </row>
    <row r="16" spans="1:28" x14ac:dyDescent="0.2">
      <c r="A16" s="99">
        <v>5</v>
      </c>
      <c r="B16" s="14">
        <v>5</v>
      </c>
      <c r="C16" s="52">
        <v>5</v>
      </c>
      <c r="D16" s="15"/>
      <c r="E16" s="153" t="s">
        <v>12</v>
      </c>
      <c r="F16" s="154"/>
      <c r="G16" s="151"/>
      <c r="H16" s="145"/>
      <c r="I16" s="45"/>
      <c r="J16" s="146"/>
      <c r="K16" s="99" t="s">
        <v>6</v>
      </c>
      <c r="L16" s="55"/>
      <c r="M16" s="55"/>
      <c r="N16" s="15"/>
    </row>
    <row r="17" spans="1:19" ht="15" customHeight="1" x14ac:dyDescent="0.2">
      <c r="A17" s="99">
        <v>5</v>
      </c>
      <c r="B17" s="14">
        <v>5</v>
      </c>
      <c r="C17" s="52">
        <v>5</v>
      </c>
      <c r="D17" s="15"/>
      <c r="E17" s="153" t="s">
        <v>13</v>
      </c>
      <c r="F17" s="154"/>
      <c r="G17" s="152">
        <f>+G15-G16</f>
        <v>0</v>
      </c>
      <c r="H17" s="145"/>
      <c r="I17" s="45"/>
      <c r="J17" s="146"/>
      <c r="K17" s="99" t="s">
        <v>8</v>
      </c>
      <c r="L17" s="55"/>
      <c r="M17" s="55"/>
      <c r="N17" s="15"/>
    </row>
    <row r="18" spans="1:19" x14ac:dyDescent="0.2">
      <c r="B18" s="8" t="s">
        <v>31</v>
      </c>
      <c r="D18" s="15"/>
      <c r="E18" s="153" t="s">
        <v>14</v>
      </c>
      <c r="F18" s="154"/>
      <c r="G18" s="152">
        <f>+G22*G20</f>
        <v>0</v>
      </c>
      <c r="H18" s="145"/>
      <c r="I18" s="45"/>
      <c r="J18" s="146"/>
      <c r="K18" s="99" t="s">
        <v>19</v>
      </c>
      <c r="L18" s="56">
        <v>0.24</v>
      </c>
      <c r="M18" s="56">
        <v>0.28000000000000003</v>
      </c>
      <c r="N18" s="15"/>
    </row>
    <row r="19" spans="1:19" x14ac:dyDescent="0.2">
      <c r="A19" s="99">
        <v>2.1800000000000002</v>
      </c>
      <c r="B19" s="14">
        <v>2.1800000000000002</v>
      </c>
      <c r="C19" s="52">
        <v>2.1800000000000002</v>
      </c>
      <c r="D19" s="15"/>
      <c r="E19" s="153" t="s">
        <v>15</v>
      </c>
      <c r="F19" s="154"/>
      <c r="G19" s="152">
        <f>+(PI()*G13^2)/4</f>
        <v>28.086152482358113</v>
      </c>
      <c r="H19" s="148"/>
      <c r="I19" s="15"/>
      <c r="J19" s="15"/>
      <c r="K19" s="15"/>
      <c r="L19" s="15"/>
      <c r="M19" s="15"/>
      <c r="N19" s="15"/>
    </row>
    <row r="20" spans="1:19" x14ac:dyDescent="0.2">
      <c r="A20" s="99">
        <v>2.1800000000000002</v>
      </c>
      <c r="B20" s="14">
        <v>2.1800000000000002</v>
      </c>
      <c r="C20" s="52">
        <v>2.1800000000000002</v>
      </c>
      <c r="D20" s="15"/>
      <c r="E20" s="153" t="s">
        <v>16</v>
      </c>
      <c r="F20" s="154"/>
      <c r="G20" s="152">
        <f>+G14*G19</f>
        <v>69.653658156248113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9">
        <v>2.1800000000000002</v>
      </c>
      <c r="B21" s="14">
        <v>2.1800000000000002</v>
      </c>
      <c r="C21" s="52">
        <v>2.1800000000000002</v>
      </c>
      <c r="D21" s="15"/>
      <c r="E21" s="153" t="s">
        <v>17</v>
      </c>
      <c r="F21" s="154"/>
      <c r="G21" s="152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3" t="s">
        <v>18</v>
      </c>
      <c r="F22" s="154"/>
      <c r="G22" s="152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5" t="s">
        <v>20</v>
      </c>
      <c r="F23" s="155"/>
      <c r="G23" s="152">
        <f>+G14-(G222/10)</f>
        <v>2.4723099999999998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83" t="s">
        <v>48</v>
      </c>
      <c r="F25" s="184"/>
      <c r="G25" s="185"/>
      <c r="H25" s="60"/>
      <c r="I25" s="186" t="s">
        <v>49</v>
      </c>
      <c r="J25" s="187"/>
      <c r="K25" s="188"/>
      <c r="L25" s="23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8" t="s">
        <v>42</v>
      </c>
      <c r="F26" s="86"/>
      <c r="G26" s="87"/>
      <c r="H26" s="76">
        <v>15</v>
      </c>
      <c r="I26" s="85" t="s">
        <v>44</v>
      </c>
      <c r="J26" s="86"/>
      <c r="K26" s="87"/>
      <c r="L26" s="207"/>
      <c r="M26" s="208"/>
      <c r="N26" s="75"/>
      <c r="O26" s="70"/>
    </row>
    <row r="27" spans="1:19" ht="13.5" thickBot="1" x14ac:dyDescent="0.25">
      <c r="D27" s="15"/>
      <c r="E27" s="93" t="s">
        <v>43</v>
      </c>
      <c r="F27" s="91"/>
      <c r="G27" s="92"/>
      <c r="H27" s="30">
        <f>+H26/G19</f>
        <v>0.5340710162925314</v>
      </c>
      <c r="I27" s="90" t="s">
        <v>45</v>
      </c>
      <c r="J27" s="91"/>
      <c r="K27" s="92"/>
      <c r="L27" s="89">
        <f>+M27/1000</f>
        <v>0</v>
      </c>
      <c r="M27" s="128"/>
      <c r="N27" s="4"/>
      <c r="O27" s="4"/>
    </row>
    <row r="28" spans="1:19" ht="38.25" x14ac:dyDescent="0.2">
      <c r="D28" s="15"/>
      <c r="E28" s="209" t="s">
        <v>21</v>
      </c>
      <c r="F28" s="212" t="s">
        <v>22</v>
      </c>
      <c r="G28" s="212" t="s">
        <v>84</v>
      </c>
      <c r="H28" s="212" t="s">
        <v>24</v>
      </c>
      <c r="I28" s="212" t="s">
        <v>23</v>
      </c>
      <c r="J28" s="212" t="s">
        <v>25</v>
      </c>
      <c r="K28" s="212" t="s">
        <v>78</v>
      </c>
      <c r="L28" s="212" t="s">
        <v>26</v>
      </c>
      <c r="M28" s="219" t="s">
        <v>27</v>
      </c>
      <c r="N28" s="43"/>
      <c r="O28" s="43"/>
      <c r="Q28" s="94" t="s">
        <v>65</v>
      </c>
    </row>
    <row r="29" spans="1:19" x14ac:dyDescent="0.2">
      <c r="D29" s="15"/>
      <c r="E29" s="210"/>
      <c r="F29" s="213"/>
      <c r="G29" s="213"/>
      <c r="H29" s="213"/>
      <c r="I29" s="213"/>
      <c r="J29" s="213"/>
      <c r="K29" s="213"/>
      <c r="L29" s="213"/>
      <c r="M29" s="220"/>
      <c r="N29" s="43"/>
      <c r="O29" s="43"/>
      <c r="Q29" s="95"/>
    </row>
    <row r="30" spans="1:19" x14ac:dyDescent="0.2">
      <c r="D30" s="15"/>
      <c r="E30" s="211"/>
      <c r="F30" s="214"/>
      <c r="G30" s="214"/>
      <c r="H30" s="214"/>
      <c r="I30" s="214"/>
      <c r="J30" s="214"/>
      <c r="K30" s="214"/>
      <c r="L30" s="214"/>
      <c r="M30" s="221"/>
      <c r="N30" s="43"/>
      <c r="O30" s="43"/>
      <c r="P30" s="8" t="s">
        <v>32</v>
      </c>
      <c r="Q30" s="96"/>
      <c r="R30" s="25"/>
      <c r="S30" s="15"/>
    </row>
    <row r="31" spans="1:19" ht="15" x14ac:dyDescent="0.25">
      <c r="D31" s="15"/>
      <c r="E31" s="165">
        <v>1.019716213E-2</v>
      </c>
      <c r="F31" s="168">
        <v>0</v>
      </c>
      <c r="G31" s="166">
        <v>0</v>
      </c>
      <c r="H31" s="131">
        <f t="shared" ref="H31:H65" si="0">+((F31/10)/$G$13)</f>
        <v>0</v>
      </c>
      <c r="I31" s="131">
        <f>((+G31/10)/$G$14)</f>
        <v>0</v>
      </c>
      <c r="J31" s="129">
        <f t="shared" ref="J31:J65" si="1">+($G$13^2/2)*(Q31*PI()/180-((F31/10)/$G$13)*SIN(Q31*PI()/180))</f>
        <v>28.086152482358113</v>
      </c>
      <c r="K31" s="132">
        <f t="shared" ref="K31:K65" si="2">+$H$26/J31</f>
        <v>0.5340710162925314</v>
      </c>
      <c r="L31" s="130">
        <f>+E31/J31</f>
        <v>3.6306724947125427E-4</v>
      </c>
      <c r="M31" s="130">
        <f>+L31/K31</f>
        <v>6.798108086666666E-4</v>
      </c>
      <c r="N31" s="4"/>
      <c r="O31" s="4"/>
      <c r="P31" s="8">
        <f t="shared" ref="P31:P70" si="3">+$G$13-(F31/10)</f>
        <v>5.98</v>
      </c>
      <c r="Q31" s="29">
        <f t="shared" ref="Q31:Q70" si="4">+DEGREES(ACOS((F31/10)/$G$13))</f>
        <v>90</v>
      </c>
      <c r="R31" s="28">
        <v>3132470941</v>
      </c>
      <c r="S31" s="17">
        <f t="shared" ref="S31:S70" si="5">+K31</f>
        <v>0.5340710162925314</v>
      </c>
    </row>
    <row r="32" spans="1:19" ht="15" x14ac:dyDescent="0.25">
      <c r="D32" s="15"/>
      <c r="E32" s="165">
        <v>0.76478715975</v>
      </c>
      <c r="F32" s="168">
        <v>7.0000000000000007E-2</v>
      </c>
      <c r="G32" s="166">
        <v>1.32E-2</v>
      </c>
      <c r="H32" s="131">
        <f t="shared" si="0"/>
        <v>1.1705685618729098E-3</v>
      </c>
      <c r="I32" s="131">
        <f t="shared" ref="I32:I70" si="6">((+G32/10)/$G$14)</f>
        <v>5.3225806451612906E-4</v>
      </c>
      <c r="J32" s="129">
        <f t="shared" si="1"/>
        <v>28.044292491917759</v>
      </c>
      <c r="K32" s="132">
        <f t="shared" si="2"/>
        <v>0.53486819124864471</v>
      </c>
      <c r="L32" s="130">
        <f>+E32/J32</f>
        <v>2.7270688321711388E-2</v>
      </c>
      <c r="M32" s="130">
        <f t="shared" ref="M32:M48" si="7">+L32/K32</f>
        <v>5.0985810650000005E-2</v>
      </c>
      <c r="N32" s="4"/>
      <c r="O32" s="4"/>
      <c r="P32" s="8">
        <f t="shared" si="3"/>
        <v>5.9730000000000008</v>
      </c>
      <c r="Q32" s="29">
        <f t="shared" si="4"/>
        <v>89.932931346457394</v>
      </c>
      <c r="R32" s="28"/>
      <c r="S32" s="17">
        <f t="shared" si="5"/>
        <v>0.53486819124864471</v>
      </c>
    </row>
    <row r="33" spans="4:19" ht="15" x14ac:dyDescent="0.25">
      <c r="D33" s="15"/>
      <c r="E33" s="165">
        <v>0.73419567336000002</v>
      </c>
      <c r="F33" s="168">
        <v>0.18</v>
      </c>
      <c r="G33" s="166">
        <v>1.3600000000000001E-2</v>
      </c>
      <c r="H33" s="131">
        <f t="shared" si="0"/>
        <v>3.010033444816053E-3</v>
      </c>
      <c r="I33" s="131">
        <f t="shared" si="6"/>
        <v>5.4838709677419359E-4</v>
      </c>
      <c r="J33" s="129">
        <f t="shared" si="1"/>
        <v>27.978512644900139</v>
      </c>
      <c r="K33" s="132">
        <f t="shared" si="2"/>
        <v>0.53612571155508393</v>
      </c>
      <c r="L33" s="130">
        <f t="shared" ref="L33:L48" si="8">+E33/J33</f>
        <v>2.6241411853386267E-2</v>
      </c>
      <c r="M33" s="130">
        <f t="shared" si="7"/>
        <v>4.8946378224000005E-2</v>
      </c>
      <c r="N33" s="4"/>
      <c r="O33" s="4"/>
      <c r="P33" s="8">
        <f t="shared" si="3"/>
        <v>5.9620000000000006</v>
      </c>
      <c r="Q33" s="29">
        <f t="shared" si="4"/>
        <v>89.827537526991151</v>
      </c>
      <c r="R33" s="28"/>
      <c r="S33" s="17">
        <f t="shared" si="5"/>
        <v>0.53612571155508393</v>
      </c>
    </row>
    <row r="34" spans="4:19" ht="15" x14ac:dyDescent="0.25">
      <c r="D34" s="15"/>
      <c r="E34" s="165">
        <v>0.75458999762000001</v>
      </c>
      <c r="F34" s="168">
        <v>0.28999999999999998</v>
      </c>
      <c r="G34" s="166">
        <v>1.3600000000000001E-2</v>
      </c>
      <c r="H34" s="131">
        <f t="shared" si="0"/>
        <v>4.8494983277591963E-3</v>
      </c>
      <c r="I34" s="131">
        <f t="shared" si="6"/>
        <v>5.4838709677419359E-4</v>
      </c>
      <c r="J34" s="129">
        <f t="shared" si="1"/>
        <v>27.912733162098533</v>
      </c>
      <c r="K34" s="132">
        <f t="shared" si="2"/>
        <v>0.53738915185732639</v>
      </c>
      <c r="L34" s="130">
        <f t="shared" si="8"/>
        <v>2.7033898588068917E-2</v>
      </c>
      <c r="M34" s="130">
        <f t="shared" si="7"/>
        <v>5.0305999841333333E-2</v>
      </c>
      <c r="N34" s="4"/>
      <c r="O34" s="4"/>
      <c r="P34" s="8">
        <f t="shared" si="3"/>
        <v>5.9510000000000005</v>
      </c>
      <c r="Q34" s="29">
        <f t="shared" si="4"/>
        <v>89.722143123967015</v>
      </c>
      <c r="R34" s="28">
        <v>3108712702</v>
      </c>
      <c r="S34" s="17">
        <f t="shared" si="5"/>
        <v>0.53738915185732639</v>
      </c>
    </row>
    <row r="35" spans="4:19" ht="15" x14ac:dyDescent="0.25">
      <c r="D35" s="15"/>
      <c r="E35" s="165">
        <v>2.5900791810199997</v>
      </c>
      <c r="F35" s="168">
        <v>0.39</v>
      </c>
      <c r="G35" s="166">
        <v>1.55E-2</v>
      </c>
      <c r="H35" s="131">
        <f t="shared" si="0"/>
        <v>6.5217391304347823E-3</v>
      </c>
      <c r="I35" s="131">
        <f t="shared" si="6"/>
        <v>6.2500000000000001E-4</v>
      </c>
      <c r="J35" s="129">
        <f t="shared" si="1"/>
        <v>27.852934135629528</v>
      </c>
      <c r="K35" s="132">
        <f t="shared" si="2"/>
        <v>0.53854290276771843</v>
      </c>
      <c r="L35" s="130">
        <f t="shared" si="8"/>
        <v>9.2991250702983044E-2</v>
      </c>
      <c r="M35" s="130">
        <f t="shared" si="7"/>
        <v>0.17267194540133332</v>
      </c>
      <c r="N35" s="4"/>
      <c r="O35" s="4"/>
      <c r="P35" s="8">
        <f t="shared" si="3"/>
        <v>5.9410000000000007</v>
      </c>
      <c r="Q35" s="29">
        <f t="shared" si="4"/>
        <v>89.626329223813926</v>
      </c>
      <c r="R35" s="28"/>
      <c r="S35" s="17">
        <f t="shared" si="5"/>
        <v>0.53854290276771843</v>
      </c>
    </row>
    <row r="36" spans="4:19" ht="15" x14ac:dyDescent="0.25">
      <c r="D36" s="15"/>
      <c r="E36" s="165">
        <v>3.5486124212399996</v>
      </c>
      <c r="F36" s="168">
        <v>0.49</v>
      </c>
      <c r="G36" s="166">
        <v>1.8599999999999998E-2</v>
      </c>
      <c r="H36" s="131">
        <f t="shared" si="0"/>
        <v>8.1939799331103673E-3</v>
      </c>
      <c r="I36" s="131">
        <f t="shared" si="6"/>
        <v>7.5000000000000002E-4</v>
      </c>
      <c r="J36" s="129">
        <f t="shared" si="1"/>
        <v>27.793135761348776</v>
      </c>
      <c r="K36" s="132">
        <f t="shared" si="2"/>
        <v>0.53970160577778803</v>
      </c>
      <c r="L36" s="130">
        <f t="shared" si="8"/>
        <v>0.1276794548017488</v>
      </c>
      <c r="M36" s="130">
        <f t="shared" si="7"/>
        <v>0.23657416141599996</v>
      </c>
      <c r="N36" s="4"/>
      <c r="O36" s="4"/>
      <c r="P36" s="8">
        <f t="shared" si="3"/>
        <v>5.931</v>
      </c>
      <c r="Q36" s="29">
        <f t="shared" si="4"/>
        <v>89.530514278670438</v>
      </c>
      <c r="R36" s="28"/>
      <c r="S36" s="17">
        <f t="shared" si="5"/>
        <v>0.53970160577778803</v>
      </c>
    </row>
    <row r="37" spans="4:19" ht="15" x14ac:dyDescent="0.25">
      <c r="D37" s="15"/>
      <c r="E37" s="165">
        <v>4.1094563383899994</v>
      </c>
      <c r="F37" s="168">
        <v>0.57999999999999996</v>
      </c>
      <c r="G37" s="166">
        <v>2.23E-2</v>
      </c>
      <c r="H37" s="131">
        <f t="shared" si="0"/>
        <v>9.6989966555183927E-3</v>
      </c>
      <c r="I37" s="131">
        <f t="shared" si="6"/>
        <v>8.9919354838709686E-4</v>
      </c>
      <c r="J37" s="129">
        <f t="shared" si="1"/>
        <v>27.739317920338969</v>
      </c>
      <c r="K37" s="132">
        <f t="shared" si="2"/>
        <v>0.54074869623963351</v>
      </c>
      <c r="L37" s="130">
        <f t="shared" si="8"/>
        <v>0.14814554381587269</v>
      </c>
      <c r="M37" s="130">
        <f t="shared" si="7"/>
        <v>0.27396375589266664</v>
      </c>
      <c r="N37" s="4"/>
      <c r="O37" s="4"/>
      <c r="P37" s="8">
        <f t="shared" si="3"/>
        <v>5.9220000000000006</v>
      </c>
      <c r="Q37" s="29">
        <f t="shared" si="4"/>
        <v>89.444279713077506</v>
      </c>
      <c r="R37" s="28"/>
      <c r="S37" s="17">
        <f t="shared" si="5"/>
        <v>0.54074869623963351</v>
      </c>
    </row>
    <row r="38" spans="4:19" ht="15" x14ac:dyDescent="0.25">
      <c r="D38" s="15"/>
      <c r="E38" s="165">
        <v>4.4765541750699995</v>
      </c>
      <c r="F38" s="168">
        <v>0.69</v>
      </c>
      <c r="G38" s="166">
        <v>2.5899999999999999E-2</v>
      </c>
      <c r="H38" s="131">
        <f t="shared" si="0"/>
        <v>1.1538461538461536E-2</v>
      </c>
      <c r="I38" s="131">
        <f t="shared" si="6"/>
        <v>1.0443548387096774E-3</v>
      </c>
      <c r="J38" s="129">
        <f t="shared" si="1"/>
        <v>27.673541638310198</v>
      </c>
      <c r="K38" s="132">
        <f t="shared" si="2"/>
        <v>0.54203398307481432</v>
      </c>
      <c r="L38" s="130">
        <f t="shared" si="8"/>
        <v>0.16176296599755877</v>
      </c>
      <c r="M38" s="130">
        <f t="shared" si="7"/>
        <v>0.29843694500466661</v>
      </c>
      <c r="N38" s="4"/>
      <c r="O38" s="4"/>
      <c r="P38" s="8">
        <f t="shared" si="3"/>
        <v>5.9110000000000005</v>
      </c>
      <c r="Q38" s="29">
        <f t="shared" si="4"/>
        <v>89.338880181400256</v>
      </c>
      <c r="R38" s="28"/>
      <c r="S38" s="17">
        <f t="shared" si="5"/>
        <v>0.54203398307481432</v>
      </c>
    </row>
    <row r="39" spans="4:19" ht="15" x14ac:dyDescent="0.25">
      <c r="D39" s="15"/>
      <c r="E39" s="165">
        <v>4.7110889040600004</v>
      </c>
      <c r="F39" s="168">
        <v>0.79</v>
      </c>
      <c r="G39" s="166">
        <v>2.9399999999999999E-2</v>
      </c>
      <c r="H39" s="131">
        <f t="shared" si="0"/>
        <v>1.3210702341137123E-2</v>
      </c>
      <c r="I39" s="131">
        <f t="shared" si="6"/>
        <v>1.1854838709677419E-3</v>
      </c>
      <c r="J39" s="129">
        <f t="shared" si="1"/>
        <v>27.613746224050079</v>
      </c>
      <c r="K39" s="132">
        <f t="shared" si="2"/>
        <v>0.54320771539994139</v>
      </c>
      <c r="L39" s="130">
        <f t="shared" si="8"/>
        <v>0.17060665604136308</v>
      </c>
      <c r="M39" s="130">
        <f t="shared" si="7"/>
        <v>0.31407259360399997</v>
      </c>
      <c r="N39" s="4"/>
      <c r="O39" s="4"/>
      <c r="P39" s="8">
        <f t="shared" si="3"/>
        <v>5.9010000000000007</v>
      </c>
      <c r="Q39" s="29">
        <f t="shared" si="4"/>
        <v>89.243060493178206</v>
      </c>
      <c r="R39" s="28"/>
      <c r="S39" s="17">
        <f t="shared" si="5"/>
        <v>0.54320771539994139</v>
      </c>
    </row>
    <row r="40" spans="4:19" ht="15" x14ac:dyDescent="0.25">
      <c r="D40" s="15"/>
      <c r="E40" s="165">
        <v>4.8436520117499997</v>
      </c>
      <c r="F40" s="168">
        <v>0.8899999999999999</v>
      </c>
      <c r="G40" s="166">
        <v>3.2600000000000004E-2</v>
      </c>
      <c r="H40" s="131">
        <f t="shared" si="0"/>
        <v>1.4882943143812707E-2</v>
      </c>
      <c r="I40" s="131">
        <f t="shared" si="6"/>
        <v>1.3145161290322581E-3</v>
      </c>
      <c r="J40" s="129">
        <f t="shared" si="1"/>
        <v>27.553952130976416</v>
      </c>
      <c r="K40" s="132">
        <f t="shared" si="2"/>
        <v>0.54438651590516685</v>
      </c>
      <c r="L40" s="130">
        <f t="shared" si="8"/>
        <v>0.17578792286224232</v>
      </c>
      <c r="M40" s="130">
        <f t="shared" si="7"/>
        <v>0.32291013411666669</v>
      </c>
      <c r="N40" s="4"/>
      <c r="O40" s="4"/>
      <c r="P40" s="8">
        <f t="shared" si="3"/>
        <v>5.891</v>
      </c>
      <c r="Q40" s="29">
        <f t="shared" si="4"/>
        <v>89.147238687761529</v>
      </c>
      <c r="R40" s="28"/>
      <c r="S40" s="17">
        <f t="shared" si="5"/>
        <v>0.54438651590516685</v>
      </c>
    </row>
    <row r="41" spans="4:19" ht="15" x14ac:dyDescent="0.25">
      <c r="D41" s="15"/>
      <c r="E41" s="165">
        <v>5.0373980922199992</v>
      </c>
      <c r="F41" s="168">
        <v>0.98</v>
      </c>
      <c r="G41" s="166">
        <v>3.5799999999999998E-2</v>
      </c>
      <c r="H41" s="131">
        <f t="shared" si="0"/>
        <v>1.6387959866220735E-2</v>
      </c>
      <c r="I41" s="131">
        <f t="shared" si="6"/>
        <v>1.4435483870967741E-3</v>
      </c>
      <c r="J41" s="129">
        <f t="shared" si="1"/>
        <v>27.500138715076041</v>
      </c>
      <c r="K41" s="132">
        <f t="shared" si="2"/>
        <v>0.54545179409501476</v>
      </c>
      <c r="L41" s="130">
        <f t="shared" si="8"/>
        <v>0.18317718846481354</v>
      </c>
      <c r="M41" s="130">
        <f t="shared" si="7"/>
        <v>0.33582653948133329</v>
      </c>
      <c r="N41" s="4"/>
      <c r="O41" s="4"/>
      <c r="P41" s="8">
        <f t="shared" si="3"/>
        <v>5.8820000000000006</v>
      </c>
      <c r="Q41" s="29">
        <f t="shared" si="4"/>
        <v>89.060997031045915</v>
      </c>
      <c r="R41" s="28"/>
      <c r="S41" s="17">
        <f t="shared" si="5"/>
        <v>0.54545179409501476</v>
      </c>
    </row>
    <row r="42" spans="4:19" ht="15" x14ac:dyDescent="0.25">
      <c r="D42" s="15"/>
      <c r="E42" s="165">
        <v>5.2311441726899996</v>
      </c>
      <c r="F42" s="168">
        <v>1.08</v>
      </c>
      <c r="G42" s="166">
        <v>3.8699999999999998E-2</v>
      </c>
      <c r="H42" s="131">
        <f t="shared" si="0"/>
        <v>1.8060200668896322E-2</v>
      </c>
      <c r="I42" s="131">
        <f t="shared" si="6"/>
        <v>1.5604838709677418E-3</v>
      </c>
      <c r="J42" s="129">
        <f t="shared" si="1"/>
        <v>27.440347593106139</v>
      </c>
      <c r="K42" s="132">
        <f t="shared" si="2"/>
        <v>0.54664030581625944</v>
      </c>
      <c r="L42" s="130">
        <f t="shared" si="8"/>
        <v>0.19063695002188033</v>
      </c>
      <c r="M42" s="130">
        <f t="shared" si="7"/>
        <v>0.34874294484599999</v>
      </c>
      <c r="N42" s="4"/>
      <c r="O42" s="4"/>
      <c r="P42" s="8">
        <f t="shared" si="3"/>
        <v>5.8720000000000008</v>
      </c>
      <c r="Q42" s="29">
        <f t="shared" si="4"/>
        <v>88.96517046410861</v>
      </c>
      <c r="R42" s="28"/>
      <c r="S42" s="17">
        <f t="shared" si="5"/>
        <v>0.54664030581625944</v>
      </c>
    </row>
    <row r="43" spans="4:19" ht="15" x14ac:dyDescent="0.25">
      <c r="D43" s="15"/>
      <c r="E43" s="165">
        <v>5.4146930910300002</v>
      </c>
      <c r="F43" s="168">
        <v>1.18</v>
      </c>
      <c r="G43" s="166">
        <v>4.1200000000000001E-2</v>
      </c>
      <c r="H43" s="131">
        <f t="shared" si="0"/>
        <v>1.9732441471571903E-2</v>
      </c>
      <c r="I43" s="131">
        <f t="shared" si="6"/>
        <v>1.6612903225806453E-3</v>
      </c>
      <c r="J43" s="129">
        <f t="shared" si="1"/>
        <v>27.380558277452188</v>
      </c>
      <c r="K43" s="132">
        <f t="shared" si="2"/>
        <v>0.54783397212000817</v>
      </c>
      <c r="L43" s="130">
        <f t="shared" si="8"/>
        <v>0.19775685492464865</v>
      </c>
      <c r="M43" s="130">
        <f t="shared" si="7"/>
        <v>0.36097953940199995</v>
      </c>
      <c r="N43" s="4"/>
      <c r="O43" s="4"/>
      <c r="P43" s="8">
        <f t="shared" si="3"/>
        <v>5.8620000000000001</v>
      </c>
      <c r="Q43" s="29">
        <f t="shared" si="4"/>
        <v>88.869341002120024</v>
      </c>
      <c r="R43" s="28"/>
      <c r="S43" s="17">
        <f t="shared" si="5"/>
        <v>0.54783397212000817</v>
      </c>
    </row>
    <row r="44" spans="4:19" ht="15" x14ac:dyDescent="0.25">
      <c r="D44" s="15"/>
      <c r="E44" s="165">
        <v>5.5982420093699998</v>
      </c>
      <c r="F44" s="168">
        <v>1.28</v>
      </c>
      <c r="G44" s="166">
        <v>4.3700000000000003E-2</v>
      </c>
      <c r="H44" s="131">
        <f t="shared" si="0"/>
        <v>2.1404682274247491E-2</v>
      </c>
      <c r="I44" s="131">
        <f t="shared" si="6"/>
        <v>1.7620967741935486E-3</v>
      </c>
      <c r="J44" s="129">
        <f t="shared" si="1"/>
        <v>27.320770935428026</v>
      </c>
      <c r="K44" s="132">
        <f t="shared" si="2"/>
        <v>0.54903282324836777</v>
      </c>
      <c r="L44" s="130">
        <f t="shared" si="8"/>
        <v>0.20490790770880177</v>
      </c>
      <c r="M44" s="130">
        <f t="shared" si="7"/>
        <v>0.37321613395800002</v>
      </c>
      <c r="N44" s="4"/>
      <c r="O44" s="4"/>
      <c r="P44" s="8">
        <f t="shared" si="3"/>
        <v>5.8520000000000003</v>
      </c>
      <c r="Q44" s="29">
        <f t="shared" si="4"/>
        <v>88.773508376719846</v>
      </c>
      <c r="R44" s="28"/>
      <c r="S44" s="17">
        <f t="shared" si="5"/>
        <v>0.54903282324836777</v>
      </c>
    </row>
    <row r="45" spans="4:19" ht="15" x14ac:dyDescent="0.25">
      <c r="D45" s="15"/>
      <c r="E45" s="165">
        <v>5.7104107927999994</v>
      </c>
      <c r="F45" s="168">
        <v>1.38</v>
      </c>
      <c r="G45" s="166">
        <v>4.5700000000000005E-2</v>
      </c>
      <c r="H45" s="131">
        <f t="shared" si="0"/>
        <v>2.3076923076923071E-2</v>
      </c>
      <c r="I45" s="131">
        <f t="shared" si="6"/>
        <v>1.8427419354838711E-3</v>
      </c>
      <c r="J45" s="129">
        <f t="shared" si="1"/>
        <v>27.260985734364091</v>
      </c>
      <c r="K45" s="132">
        <f t="shared" si="2"/>
        <v>0.55023688967679585</v>
      </c>
      <c r="L45" s="130">
        <f t="shared" si="8"/>
        <v>0.20947191156047185</v>
      </c>
      <c r="M45" s="130">
        <f t="shared" si="7"/>
        <v>0.3806940528533333</v>
      </c>
      <c r="N45" s="4"/>
      <c r="O45" s="4"/>
      <c r="P45" s="8">
        <f t="shared" si="3"/>
        <v>5.8420000000000005</v>
      </c>
      <c r="Q45" s="29">
        <f t="shared" si="4"/>
        <v>88.677672319468101</v>
      </c>
      <c r="R45" s="28"/>
      <c r="S45" s="17">
        <f t="shared" si="5"/>
        <v>0.55023688967679585</v>
      </c>
    </row>
    <row r="46" spans="4:19" ht="15" x14ac:dyDescent="0.25">
      <c r="D46" s="15"/>
      <c r="E46" s="165">
        <v>5.7308051170600001</v>
      </c>
      <c r="F46" s="168">
        <v>1.47</v>
      </c>
      <c r="G46" s="166">
        <v>4.87E-2</v>
      </c>
      <c r="H46" s="131">
        <f t="shared" si="0"/>
        <v>2.4581939799331102E-2</v>
      </c>
      <c r="I46" s="131">
        <f t="shared" si="6"/>
        <v>1.9637096774193551E-3</v>
      </c>
      <c r="J46" s="129">
        <f t="shared" si="1"/>
        <v>27.207181022240622</v>
      </c>
      <c r="K46" s="132">
        <f t="shared" si="2"/>
        <v>0.55132503392167631</v>
      </c>
      <c r="L46" s="130">
        <f t="shared" si="8"/>
        <v>0.21063575503744139</v>
      </c>
      <c r="M46" s="130">
        <f t="shared" si="7"/>
        <v>0.38205367447066668</v>
      </c>
      <c r="N46" s="4"/>
      <c r="O46" s="4"/>
      <c r="P46" s="8">
        <f t="shared" si="3"/>
        <v>5.8330000000000002</v>
      </c>
      <c r="Q46" s="29">
        <f t="shared" si="4"/>
        <v>88.591416711773221</v>
      </c>
      <c r="R46" s="28"/>
      <c r="S46" s="17">
        <f t="shared" si="5"/>
        <v>0.55132503392167631</v>
      </c>
    </row>
    <row r="47" spans="4:19" ht="15" x14ac:dyDescent="0.25">
      <c r="D47" s="15"/>
      <c r="E47" s="165">
        <v>5.9143540353999997</v>
      </c>
      <c r="F47" s="168">
        <v>1.57</v>
      </c>
      <c r="G47" s="166">
        <v>5.11E-2</v>
      </c>
      <c r="H47" s="131">
        <f t="shared" si="0"/>
        <v>2.6254180602006686E-2</v>
      </c>
      <c r="I47" s="131">
        <f t="shared" si="6"/>
        <v>2.060483870967742E-3</v>
      </c>
      <c r="J47" s="129">
        <f t="shared" si="1"/>
        <v>27.147400350062007</v>
      </c>
      <c r="K47" s="132">
        <f t="shared" si="2"/>
        <v>0.55253909422548952</v>
      </c>
      <c r="L47" s="130">
        <f t="shared" si="8"/>
        <v>0.21786078810991899</v>
      </c>
      <c r="M47" s="130">
        <f t="shared" si="7"/>
        <v>0.3942902690266667</v>
      </c>
      <c r="N47" s="4"/>
      <c r="O47" s="4"/>
      <c r="P47" s="8">
        <f t="shared" si="3"/>
        <v>5.8230000000000004</v>
      </c>
      <c r="Q47" s="29">
        <f t="shared" si="4"/>
        <v>88.495573394136173</v>
      </c>
      <c r="R47" s="28"/>
      <c r="S47" s="17">
        <f t="shared" si="5"/>
        <v>0.55253909422548952</v>
      </c>
    </row>
    <row r="48" spans="4:19" ht="15" x14ac:dyDescent="0.25">
      <c r="D48" s="15"/>
      <c r="E48" s="165">
        <v>5.6798193064099998</v>
      </c>
      <c r="F48" s="168">
        <v>1.67</v>
      </c>
      <c r="G48" s="166">
        <v>5.2000000000000005E-2</v>
      </c>
      <c r="H48" s="131">
        <f t="shared" si="0"/>
        <v>2.792642140468227E-2</v>
      </c>
      <c r="I48" s="131">
        <f t="shared" si="6"/>
        <v>2.0967741935483874E-3</v>
      </c>
      <c r="J48" s="129">
        <f t="shared" si="1"/>
        <v>27.087622304208583</v>
      </c>
      <c r="K48" s="132">
        <f t="shared" si="2"/>
        <v>0.55375845954812586</v>
      </c>
      <c r="L48" s="130">
        <f t="shared" si="8"/>
        <v>0.20968319930862039</v>
      </c>
      <c r="M48" s="130">
        <f t="shared" si="7"/>
        <v>0.37865462042733328</v>
      </c>
      <c r="N48" s="4"/>
      <c r="O48" s="4"/>
      <c r="P48" s="8">
        <f t="shared" si="3"/>
        <v>5.8130000000000006</v>
      </c>
      <c r="Q48" s="29">
        <f t="shared" si="4"/>
        <v>88.399725865658283</v>
      </c>
      <c r="R48" s="28"/>
      <c r="S48" s="17">
        <f t="shared" si="5"/>
        <v>0.55375845954812586</v>
      </c>
    </row>
    <row r="49" spans="4:19" ht="15" x14ac:dyDescent="0.25">
      <c r="D49" s="15"/>
      <c r="E49" s="165">
        <v>6.1284944401299999</v>
      </c>
      <c r="F49" s="168">
        <v>1.77</v>
      </c>
      <c r="G49" s="166">
        <v>5.4000000000000006E-2</v>
      </c>
      <c r="H49" s="131">
        <f t="shared" si="0"/>
        <v>2.9598662207357854E-2</v>
      </c>
      <c r="I49" s="131">
        <f t="shared" si="6"/>
        <v>2.1774193548387099E-3</v>
      </c>
      <c r="J49" s="129">
        <f t="shared" si="1"/>
        <v>27.027847052088852</v>
      </c>
      <c r="K49" s="132">
        <f t="shared" si="2"/>
        <v>0.55498316129625735</v>
      </c>
      <c r="L49" s="130">
        <f t="shared" ref="L49:L62" si="9">+E49/J49</f>
        <v>0.22674741455799227</v>
      </c>
      <c r="M49" s="130">
        <f t="shared" ref="M49:M62" si="10">+L49/K49</f>
        <v>0.40856629600866667</v>
      </c>
      <c r="N49" s="4"/>
      <c r="O49" s="4"/>
      <c r="P49" s="8">
        <f t="shared" si="3"/>
        <v>5.8030000000000008</v>
      </c>
      <c r="Q49" s="29">
        <f t="shared" si="4"/>
        <v>88.303873857523882</v>
      </c>
      <c r="R49" s="28"/>
      <c r="S49" s="17">
        <f t="shared" si="5"/>
        <v>0.55498316129625735</v>
      </c>
    </row>
    <row r="50" spans="4:19" ht="15" x14ac:dyDescent="0.25">
      <c r="D50" s="15"/>
      <c r="E50" s="165">
        <v>5.9755370081799999</v>
      </c>
      <c r="F50" s="168">
        <v>1.87</v>
      </c>
      <c r="G50" s="166">
        <v>5.5400000000000005E-2</v>
      </c>
      <c r="H50" s="131">
        <f t="shared" si="0"/>
        <v>3.1270903010033442E-2</v>
      </c>
      <c r="I50" s="131">
        <f t="shared" si="6"/>
        <v>2.2338709677419358E-3</v>
      </c>
      <c r="J50" s="129">
        <f t="shared" si="1"/>
        <v>26.968074761134808</v>
      </c>
      <c r="K50" s="132">
        <f t="shared" si="2"/>
        <v>0.55621323112087084</v>
      </c>
      <c r="L50" s="130">
        <f t="shared" si="9"/>
        <v>0.22157818313347596</v>
      </c>
      <c r="M50" s="130">
        <f t="shared" si="10"/>
        <v>0.39836913387866668</v>
      </c>
      <c r="N50" s="4"/>
      <c r="O50" s="4"/>
      <c r="P50" s="8">
        <f t="shared" si="3"/>
        <v>5.7930000000000001</v>
      </c>
      <c r="Q50" s="29">
        <f t="shared" si="4"/>
        <v>88.208017100804398</v>
      </c>
      <c r="R50" s="28"/>
      <c r="S50" s="17">
        <f t="shared" si="5"/>
        <v>0.55621323112087084</v>
      </c>
    </row>
    <row r="51" spans="4:19" ht="15" x14ac:dyDescent="0.25">
      <c r="D51" s="15"/>
      <c r="E51" s="165">
        <v>6.2508603856899994</v>
      </c>
      <c r="F51" s="168">
        <v>1.9700000000000002</v>
      </c>
      <c r="G51" s="166">
        <v>5.7099999999999998E-2</v>
      </c>
      <c r="H51" s="131">
        <f t="shared" si="0"/>
        <v>3.2943143812709026E-2</v>
      </c>
      <c r="I51" s="131">
        <f t="shared" si="6"/>
        <v>2.3024193548387096E-3</v>
      </c>
      <c r="J51" s="129">
        <f t="shared" si="1"/>
        <v>26.908305598803334</v>
      </c>
      <c r="K51" s="132">
        <f t="shared" si="2"/>
        <v>0.55744870091958076</v>
      </c>
      <c r="L51" s="130">
        <f t="shared" si="9"/>
        <v>0.23230226677550397</v>
      </c>
      <c r="M51" s="130">
        <f t="shared" si="10"/>
        <v>0.41672402571266659</v>
      </c>
      <c r="N51" s="4"/>
      <c r="O51" s="4"/>
      <c r="P51" s="8">
        <f t="shared" si="3"/>
        <v>5.7830000000000004</v>
      </c>
      <c r="Q51" s="29">
        <f t="shared" si="4"/>
        <v>88.112155326451415</v>
      </c>
      <c r="R51" s="28"/>
      <c r="S51" s="17">
        <f t="shared" si="5"/>
        <v>0.55744870091958076</v>
      </c>
    </row>
    <row r="52" spans="4:19" ht="15" x14ac:dyDescent="0.25">
      <c r="D52" s="75"/>
      <c r="E52" s="165">
        <v>6.3732263312499997</v>
      </c>
      <c r="F52" s="119">
        <v>2.08</v>
      </c>
      <c r="G52" s="166">
        <v>5.8999999999999997E-2</v>
      </c>
      <c r="H52" s="131">
        <f t="shared" si="0"/>
        <v>3.4782608695652174E-2</v>
      </c>
      <c r="I52" s="131">
        <f t="shared" si="6"/>
        <v>2.379032258064516E-3</v>
      </c>
      <c r="J52" s="129">
        <f t="shared" si="1"/>
        <v>26.842563333689743</v>
      </c>
      <c r="K52" s="132">
        <f t="shared" si="2"/>
        <v>0.55881399304267265</v>
      </c>
      <c r="L52" s="130">
        <f t="shared" si="9"/>
        <v>0.23742987031536769</v>
      </c>
      <c r="M52" s="130">
        <f t="shared" si="10"/>
        <v>0.42488175541666662</v>
      </c>
      <c r="N52" s="4"/>
      <c r="O52" s="4"/>
      <c r="P52" s="8">
        <f t="shared" si="3"/>
        <v>5.7720000000000002</v>
      </c>
      <c r="Q52" s="29">
        <f t="shared" si="4"/>
        <v>88.006701258032095</v>
      </c>
      <c r="R52" s="28"/>
      <c r="S52" s="17">
        <f t="shared" si="5"/>
        <v>0.55881399304267265</v>
      </c>
    </row>
    <row r="53" spans="4:19" ht="15" x14ac:dyDescent="0.25">
      <c r="D53" s="15"/>
      <c r="E53" s="165">
        <v>6.5261837631999997</v>
      </c>
      <c r="F53" s="168">
        <v>2.1800000000000002</v>
      </c>
      <c r="G53" s="166">
        <v>6.0699999999999997E-2</v>
      </c>
      <c r="H53" s="131">
        <f t="shared" si="0"/>
        <v>3.6454849498327759E-2</v>
      </c>
      <c r="I53" s="131">
        <f t="shared" si="6"/>
        <v>2.4475806451612903E-3</v>
      </c>
      <c r="J53" s="129">
        <f t="shared" si="1"/>
        <v>26.782801286656465</v>
      </c>
      <c r="K53" s="132">
        <f t="shared" si="2"/>
        <v>0.56006090772413686</v>
      </c>
      <c r="L53" s="130">
        <f t="shared" si="9"/>
        <v>0.243670693492821</v>
      </c>
      <c r="M53" s="130">
        <f t="shared" si="10"/>
        <v>0.43507891754666661</v>
      </c>
      <c r="N53" s="4"/>
      <c r="O53" s="4"/>
      <c r="P53" s="8">
        <f t="shared" si="3"/>
        <v>5.7620000000000005</v>
      </c>
      <c r="Q53" s="29">
        <f t="shared" si="4"/>
        <v>87.910828070324584</v>
      </c>
      <c r="R53" s="28"/>
      <c r="S53" s="17">
        <f t="shared" si="5"/>
        <v>0.56006090772413686</v>
      </c>
    </row>
    <row r="54" spans="4:19" ht="15" x14ac:dyDescent="0.25">
      <c r="D54" s="108"/>
      <c r="E54" s="165">
        <v>6.7607184921899997</v>
      </c>
      <c r="F54" s="167">
        <v>2.2799999999999998</v>
      </c>
      <c r="G54" s="166">
        <v>6.1800000000000001E-2</v>
      </c>
      <c r="H54" s="131">
        <f t="shared" si="0"/>
        <v>3.8127090301003336E-2</v>
      </c>
      <c r="I54" s="131">
        <f t="shared" si="6"/>
        <v>2.4919354838709678E-3</v>
      </c>
      <c r="J54" s="129">
        <f t="shared" si="1"/>
        <v>26.723042887535453</v>
      </c>
      <c r="K54" s="132">
        <f t="shared" si="2"/>
        <v>0.56131332285502999</v>
      </c>
      <c r="L54" s="130">
        <f t="shared" si="9"/>
        <v>0.25299209078257445</v>
      </c>
      <c r="M54" s="130">
        <f t="shared" si="10"/>
        <v>0.45071456614599997</v>
      </c>
      <c r="N54" s="4"/>
      <c r="O54" s="4"/>
      <c r="P54" s="8">
        <f t="shared" si="3"/>
        <v>5.7520000000000007</v>
      </c>
      <c r="Q54" s="29">
        <f t="shared" si="4"/>
        <v>87.814949030098504</v>
      </c>
      <c r="R54" s="28"/>
      <c r="S54" s="17">
        <f t="shared" si="5"/>
        <v>0.56131332285502999</v>
      </c>
    </row>
    <row r="55" spans="4:19" ht="15" x14ac:dyDescent="0.25">
      <c r="D55" s="15"/>
      <c r="E55" s="165">
        <v>6.8728872756200001</v>
      </c>
      <c r="F55" s="168">
        <v>2.38</v>
      </c>
      <c r="G55" s="166">
        <v>6.3100000000000003E-2</v>
      </c>
      <c r="H55" s="131">
        <f t="shared" si="0"/>
        <v>3.9799331103678927E-2</v>
      </c>
      <c r="I55" s="131">
        <f t="shared" si="6"/>
        <v>2.5443548387096776E-3</v>
      </c>
      <c r="J55" s="129">
        <f t="shared" si="1"/>
        <v>26.663288303900391</v>
      </c>
      <c r="K55" s="132">
        <f t="shared" si="2"/>
        <v>0.56257127136887131</v>
      </c>
      <c r="L55" s="130">
        <f t="shared" si="9"/>
        <v>0.25776592884136545</v>
      </c>
      <c r="M55" s="130">
        <f t="shared" si="10"/>
        <v>0.45819248504133336</v>
      </c>
      <c r="N55" s="4"/>
      <c r="O55" s="4"/>
      <c r="P55" s="8">
        <f t="shared" si="3"/>
        <v>5.7420000000000009</v>
      </c>
      <c r="Q55" s="29">
        <f t="shared" si="4"/>
        <v>87.719063867742875</v>
      </c>
      <c r="R55" s="28"/>
      <c r="S55" s="17">
        <f t="shared" si="5"/>
        <v>0.56257127136887131</v>
      </c>
    </row>
    <row r="56" spans="4:19" ht="15" x14ac:dyDescent="0.25">
      <c r="D56" s="15"/>
      <c r="E56" s="165">
        <v>6.9136759241399997</v>
      </c>
      <c r="F56" s="168">
        <v>2.48</v>
      </c>
      <c r="G56" s="166">
        <v>6.5100000000000005E-2</v>
      </c>
      <c r="H56" s="131">
        <f t="shared" si="0"/>
        <v>4.1471571906354511E-2</v>
      </c>
      <c r="I56" s="131">
        <f t="shared" si="6"/>
        <v>2.6250000000000002E-3</v>
      </c>
      <c r="J56" s="129">
        <f t="shared" si="1"/>
        <v>26.603537703357066</v>
      </c>
      <c r="K56" s="132">
        <f t="shared" si="2"/>
        <v>0.56383478645801188</v>
      </c>
      <c r="L56" s="130">
        <f t="shared" si="9"/>
        <v>0.25987806588849166</v>
      </c>
      <c r="M56" s="130">
        <f t="shared" si="10"/>
        <v>0.46091172827600002</v>
      </c>
      <c r="N56" s="4"/>
      <c r="O56" s="4"/>
      <c r="P56" s="8">
        <f t="shared" si="3"/>
        <v>5.7320000000000002</v>
      </c>
      <c r="Q56" s="29">
        <f t="shared" si="4"/>
        <v>87.623172313492034</v>
      </c>
      <c r="R56" s="28"/>
      <c r="S56" s="17">
        <f t="shared" si="5"/>
        <v>0.56383478645801188</v>
      </c>
    </row>
    <row r="57" spans="4:19" ht="15" x14ac:dyDescent="0.25">
      <c r="D57" s="15"/>
      <c r="E57" s="165">
        <v>6.9544645726600001</v>
      </c>
      <c r="F57" s="168">
        <v>2.58</v>
      </c>
      <c r="G57" s="166">
        <v>6.6299999999999998E-2</v>
      </c>
      <c r="H57" s="131">
        <f t="shared" si="0"/>
        <v>4.3143812709030095E-2</v>
      </c>
      <c r="I57" s="131">
        <f t="shared" si="6"/>
        <v>2.6733870967741934E-3</v>
      </c>
      <c r="J57" s="129">
        <f t="shared" si="1"/>
        <v>26.543791253544772</v>
      </c>
      <c r="K57" s="132">
        <f t="shared" si="2"/>
        <v>0.56510390157611101</v>
      </c>
      <c r="L57" s="130">
        <f t="shared" si="9"/>
        <v>0.2619996708922005</v>
      </c>
      <c r="M57" s="130">
        <f t="shared" si="10"/>
        <v>0.46363097151066668</v>
      </c>
      <c r="N57" s="4"/>
      <c r="O57" s="4"/>
      <c r="P57" s="8">
        <f t="shared" si="3"/>
        <v>5.7220000000000004</v>
      </c>
      <c r="Q57" s="29">
        <f t="shared" si="4"/>
        <v>87.527274097418811</v>
      </c>
      <c r="R57" s="28"/>
      <c r="S57" s="17">
        <f t="shared" si="5"/>
        <v>0.56510390157611101</v>
      </c>
    </row>
    <row r="58" spans="4:19" ht="15" x14ac:dyDescent="0.25">
      <c r="D58" s="15"/>
      <c r="E58" s="165">
        <v>7.1176191667399991</v>
      </c>
      <c r="F58" s="168">
        <v>2.6900000000000004</v>
      </c>
      <c r="G58" s="166">
        <v>6.7000000000000004E-2</v>
      </c>
      <c r="H58" s="131">
        <f t="shared" si="0"/>
        <v>4.4983277591973243E-2</v>
      </c>
      <c r="I58" s="131">
        <f t="shared" si="6"/>
        <v>2.7016129032258066E-3</v>
      </c>
      <c r="J58" s="129">
        <f t="shared" si="1"/>
        <v>26.478075152965896</v>
      </c>
      <c r="K58" s="132">
        <f t="shared" si="2"/>
        <v>0.56650643648920229</v>
      </c>
      <c r="L58" s="130">
        <f t="shared" si="9"/>
        <v>0.26881180469580818</v>
      </c>
      <c r="M58" s="130">
        <f t="shared" si="10"/>
        <v>0.47450794444933331</v>
      </c>
      <c r="N58" s="4"/>
      <c r="O58" s="4"/>
      <c r="P58" s="8">
        <f t="shared" si="3"/>
        <v>5.7110000000000003</v>
      </c>
      <c r="Q58" s="29">
        <f t="shared" si="4"/>
        <v>87.421778042969081</v>
      </c>
      <c r="R58" s="28"/>
      <c r="S58" s="17">
        <f>+K58</f>
        <v>0.56650643648920229</v>
      </c>
    </row>
    <row r="59" spans="4:19" ht="15" x14ac:dyDescent="0.25">
      <c r="D59" s="15"/>
      <c r="E59" s="165">
        <v>7.2705765986899991</v>
      </c>
      <c r="F59" s="168">
        <v>2.79</v>
      </c>
      <c r="G59" s="166">
        <v>6.83E-2</v>
      </c>
      <c r="H59" s="131">
        <f t="shared" si="0"/>
        <v>4.6655518394648827E-2</v>
      </c>
      <c r="I59" s="131">
        <f t="shared" si="6"/>
        <v>2.7540322580645164E-3</v>
      </c>
      <c r="J59" s="129">
        <f t="shared" si="1"/>
        <v>26.418337965511906</v>
      </c>
      <c r="K59" s="132">
        <f t="shared" si="2"/>
        <v>0.56778742173644325</v>
      </c>
      <c r="L59" s="130">
        <f t="shared" si="9"/>
        <v>0.27520946276716762</v>
      </c>
      <c r="M59" s="130">
        <f t="shared" si="10"/>
        <v>0.48470510657933336</v>
      </c>
      <c r="N59" s="4"/>
      <c r="O59" s="4"/>
      <c r="P59" s="8">
        <f t="shared" si="3"/>
        <v>5.7010000000000005</v>
      </c>
      <c r="Q59" s="29">
        <f t="shared" si="4"/>
        <v>87.325864957698101</v>
      </c>
      <c r="R59" s="28"/>
      <c r="S59" s="17">
        <f t="shared" si="5"/>
        <v>0.56778742173644325</v>
      </c>
    </row>
    <row r="60" spans="4:19" ht="15" x14ac:dyDescent="0.25">
      <c r="D60" s="15"/>
      <c r="E60" s="165">
        <v>7.2501822744299993</v>
      </c>
      <c r="F60" s="168">
        <v>2.8900000000000006</v>
      </c>
      <c r="G60" s="166">
        <v>6.9800000000000001E-2</v>
      </c>
      <c r="H60" s="131">
        <f t="shared" si="0"/>
        <v>4.8327759197324419E-2</v>
      </c>
      <c r="I60" s="131">
        <f t="shared" si="6"/>
        <v>2.8145161290322579E-3</v>
      </c>
      <c r="J60" s="129">
        <f t="shared" si="1"/>
        <v>26.358605448699173</v>
      </c>
      <c r="K60" s="132">
        <f t="shared" si="2"/>
        <v>0.56907411240681804</v>
      </c>
      <c r="L60" s="130">
        <f t="shared" si="9"/>
        <v>0.27505940284059316</v>
      </c>
      <c r="M60" s="130">
        <f t="shared" si="10"/>
        <v>0.48334548496199997</v>
      </c>
      <c r="N60" s="4"/>
      <c r="O60" s="4"/>
      <c r="P60" s="8">
        <f t="shared" si="3"/>
        <v>5.6910000000000007</v>
      </c>
      <c r="Q60" s="29">
        <f t="shared" si="4"/>
        <v>87.229944372729335</v>
      </c>
      <c r="R60" s="28"/>
      <c r="S60" s="17">
        <f t="shared" si="5"/>
        <v>0.56907411240681804</v>
      </c>
    </row>
    <row r="61" spans="4:19" ht="15" x14ac:dyDescent="0.25">
      <c r="D61" s="15"/>
      <c r="E61" s="165">
        <v>7.2909709229499997</v>
      </c>
      <c r="F61" s="168">
        <v>2.98</v>
      </c>
      <c r="G61" s="166">
        <v>7.0599999999999996E-2</v>
      </c>
      <c r="H61" s="131">
        <f t="shared" si="0"/>
        <v>4.9832775919732439E-2</v>
      </c>
      <c r="I61" s="131">
        <f t="shared" si="6"/>
        <v>2.8467741935483868E-3</v>
      </c>
      <c r="J61" s="129">
        <f t="shared" si="1"/>
        <v>26.304850315644931</v>
      </c>
      <c r="K61" s="132">
        <f t="shared" si="2"/>
        <v>0.57023704069810577</v>
      </c>
      <c r="L61" s="130">
        <f t="shared" si="9"/>
        <v>0.27717211219459637</v>
      </c>
      <c r="M61" s="130">
        <f t="shared" si="10"/>
        <v>0.48606472819666674</v>
      </c>
      <c r="N61" s="4"/>
      <c r="O61" s="4"/>
      <c r="P61" s="8">
        <f t="shared" si="3"/>
        <v>5.6820000000000004</v>
      </c>
      <c r="Q61" s="29">
        <f t="shared" si="4"/>
        <v>87.143609210318033</v>
      </c>
      <c r="R61" s="28"/>
      <c r="S61" s="17">
        <f t="shared" si="5"/>
        <v>0.57023704069810577</v>
      </c>
    </row>
    <row r="62" spans="4:19" ht="15" x14ac:dyDescent="0.25">
      <c r="D62" s="15"/>
      <c r="E62" s="165">
        <v>7.3827453821200004</v>
      </c>
      <c r="F62" s="168">
        <v>3.07</v>
      </c>
      <c r="G62" s="166">
        <v>7.1300000000000002E-2</v>
      </c>
      <c r="H62" s="131">
        <f t="shared" si="0"/>
        <v>5.1337792642140466E-2</v>
      </c>
      <c r="I62" s="131">
        <f t="shared" si="6"/>
        <v>2.875E-3</v>
      </c>
      <c r="J62" s="129">
        <f t="shared" si="1"/>
        <v>26.251099224069058</v>
      </c>
      <c r="K62" s="132">
        <f t="shared" si="2"/>
        <v>0.57140464374333055</v>
      </c>
      <c r="L62" s="130">
        <f t="shared" si="9"/>
        <v>0.28123566632786651</v>
      </c>
      <c r="M62" s="130">
        <f t="shared" si="10"/>
        <v>0.49218302547466669</v>
      </c>
      <c r="N62" s="4"/>
      <c r="O62" s="4"/>
      <c r="P62" s="8">
        <f t="shared" si="3"/>
        <v>5.673</v>
      </c>
      <c r="Q62" s="29">
        <f t="shared" si="4"/>
        <v>87.057267556469711</v>
      </c>
      <c r="R62" s="28"/>
      <c r="S62" s="17">
        <f t="shared" si="5"/>
        <v>0.57140464374333055</v>
      </c>
    </row>
    <row r="63" spans="4:19" ht="15" x14ac:dyDescent="0.25">
      <c r="D63" s="15"/>
      <c r="E63" s="165">
        <v>7.3113652472100004</v>
      </c>
      <c r="F63" s="168">
        <v>3.17</v>
      </c>
      <c r="G63" s="166">
        <v>7.1999999999999995E-2</v>
      </c>
      <c r="H63" s="131">
        <f t="shared" si="0"/>
        <v>5.301003344481605E-2</v>
      </c>
      <c r="I63" s="131">
        <f t="shared" si="6"/>
        <v>2.9032258064516127E-3</v>
      </c>
      <c r="J63" s="129">
        <f t="shared" si="1"/>
        <v>26.19138067783431</v>
      </c>
      <c r="K63" s="132">
        <f t="shared" si="2"/>
        <v>0.57270749429007595</v>
      </c>
      <c r="L63" s="130">
        <f t="shared" ref="L63:L65" si="11">+E63/J63</f>
        <v>0.27915157803794544</v>
      </c>
      <c r="M63" s="130">
        <f t="shared" ref="M63:M65" si="12">+L63/K63</f>
        <v>0.48742434981400007</v>
      </c>
      <c r="N63" s="4"/>
      <c r="O63" s="4"/>
      <c r="P63" s="8">
        <f t="shared" si="3"/>
        <v>5.6630000000000003</v>
      </c>
      <c r="Q63" s="29">
        <f t="shared" si="4"/>
        <v>86.961324531794588</v>
      </c>
      <c r="S63" s="17">
        <f t="shared" si="5"/>
        <v>0.57270749429007595</v>
      </c>
    </row>
    <row r="64" spans="4:19" ht="15" x14ac:dyDescent="0.25">
      <c r="D64" s="15"/>
      <c r="E64" s="165">
        <v>7.5255056519399997</v>
      </c>
      <c r="F64" s="168">
        <v>3.27</v>
      </c>
      <c r="G64" s="166">
        <v>7.3099999999999998E-2</v>
      </c>
      <c r="H64" s="131">
        <f t="shared" si="0"/>
        <v>5.4682274247491634E-2</v>
      </c>
      <c r="I64" s="131">
        <f t="shared" si="6"/>
        <v>2.9475806451612903E-3</v>
      </c>
      <c r="J64" s="129">
        <f t="shared" si="1"/>
        <v>26.131667440070451</v>
      </c>
      <c r="K64" s="132">
        <f t="shared" si="2"/>
        <v>0.57401618302393187</v>
      </c>
      <c r="L64" s="130">
        <f t="shared" si="11"/>
        <v>0.2879841353101083</v>
      </c>
      <c r="M64" s="130">
        <f t="shared" si="12"/>
        <v>0.50170037679599999</v>
      </c>
      <c r="N64" s="4"/>
      <c r="O64" s="4"/>
      <c r="P64" s="8">
        <f t="shared" si="3"/>
        <v>5.6530000000000005</v>
      </c>
      <c r="Q64" s="29">
        <f t="shared" si="4"/>
        <v>86.865372977838334</v>
      </c>
      <c r="S64" s="17">
        <f>+K64</f>
        <v>0.57401618302393187</v>
      </c>
    </row>
    <row r="65" spans="4:37" ht="15" x14ac:dyDescent="0.25">
      <c r="D65" s="15"/>
      <c r="E65" s="165">
        <v>7.5968857868499997</v>
      </c>
      <c r="F65" s="168">
        <v>3.37</v>
      </c>
      <c r="G65" s="166">
        <v>7.3099999999999998E-2</v>
      </c>
      <c r="H65" s="131">
        <f t="shared" si="0"/>
        <v>5.6354515050167225E-2</v>
      </c>
      <c r="I65" s="131">
        <f t="shared" si="6"/>
        <v>2.9475806451612903E-3</v>
      </c>
      <c r="J65" s="129">
        <f t="shared" si="1"/>
        <v>26.071959678731655</v>
      </c>
      <c r="K65" s="132">
        <f t="shared" si="2"/>
        <v>0.57533074555329</v>
      </c>
      <c r="L65" s="130">
        <f t="shared" si="11"/>
        <v>0.29138146424210687</v>
      </c>
      <c r="M65" s="130">
        <f t="shared" si="12"/>
        <v>0.50645905245666667</v>
      </c>
      <c r="N65" s="4"/>
      <c r="O65" s="4"/>
      <c r="P65" s="8">
        <f t="shared" si="3"/>
        <v>5.6430000000000007</v>
      </c>
      <c r="Q65" s="29">
        <f t="shared" si="4"/>
        <v>86.76941262315448</v>
      </c>
      <c r="S65" s="17">
        <f t="shared" si="5"/>
        <v>0.57533074555329</v>
      </c>
    </row>
    <row r="66" spans="4:37" ht="15" x14ac:dyDescent="0.25">
      <c r="D66" s="15"/>
      <c r="E66" s="165">
        <v>7.6376744353700001</v>
      </c>
      <c r="F66" s="168">
        <v>3.47</v>
      </c>
      <c r="G66" s="166">
        <v>7.3999999999999996E-2</v>
      </c>
      <c r="H66" s="131">
        <f t="shared" ref="H66:H70" si="13">+((F66/10)/$G$13)</f>
        <v>5.802675585284281E-2</v>
      </c>
      <c r="I66" s="131">
        <f t="shared" si="6"/>
        <v>2.9838709677419352E-3</v>
      </c>
      <c r="J66" s="129">
        <f t="shared" ref="J66:J70" si="14">+($G$13^2/2)*(Q66*PI()/180-((F66/10)/$G$13)*SIN(Q66*PI()/180))</f>
        <v>26.01225756181833</v>
      </c>
      <c r="K66" s="132">
        <f t="shared" ref="K66:K70" si="15">+$H$26/J66</f>
        <v>0.57665121777117512</v>
      </c>
      <c r="L66" s="130">
        <f t="shared" ref="L66:L70" si="16">+E66/J66</f>
        <v>0.29361828427305886</v>
      </c>
      <c r="M66" s="130">
        <f t="shared" ref="M66:M70" si="17">+L66/K66</f>
        <v>0.50917829569133333</v>
      </c>
      <c r="N66" s="4"/>
      <c r="O66" s="4"/>
      <c r="P66" s="8">
        <f t="shared" si="3"/>
        <v>5.633</v>
      </c>
      <c r="Q66" s="29">
        <f t="shared" si="4"/>
        <v>86.673443196073308</v>
      </c>
      <c r="S66" s="17">
        <f t="shared" si="5"/>
        <v>0.57665121777117512</v>
      </c>
    </row>
    <row r="67" spans="4:37" ht="15" x14ac:dyDescent="0.25">
      <c r="D67" s="15"/>
      <c r="E67" s="165">
        <v>7.6988574081499994</v>
      </c>
      <c r="F67" s="168">
        <v>3.5599999999999996</v>
      </c>
      <c r="G67" s="166">
        <v>7.3999999999999996E-2</v>
      </c>
      <c r="H67" s="131">
        <f t="shared" si="13"/>
        <v>5.953177257525083E-2</v>
      </c>
      <c r="I67" s="131">
        <f t="shared" si="6"/>
        <v>2.9838709677419352E-3</v>
      </c>
      <c r="J67" s="129">
        <f t="shared" si="14"/>
        <v>25.958530621470835</v>
      </c>
      <c r="K67" s="132">
        <f t="shared" si="15"/>
        <v>0.57784472544810339</v>
      </c>
      <c r="L67" s="130">
        <f t="shared" si="16"/>
        <v>0.29658294301843557</v>
      </c>
      <c r="M67" s="130">
        <f t="shared" si="17"/>
        <v>0.51325716054333337</v>
      </c>
      <c r="N67" s="4"/>
      <c r="O67" s="4"/>
      <c r="P67" s="8">
        <f t="shared" si="3"/>
        <v>5.6240000000000006</v>
      </c>
      <c r="Q67" s="29">
        <f t="shared" si="4"/>
        <v>86.587062730080106</v>
      </c>
      <c r="S67" s="17">
        <f t="shared" si="5"/>
        <v>0.57784472544810339</v>
      </c>
    </row>
    <row r="68" spans="4:37" ht="15" x14ac:dyDescent="0.25">
      <c r="D68" s="15"/>
      <c r="E68" s="165">
        <v>7.7498432187999997</v>
      </c>
      <c r="F68" s="168">
        <v>3.66</v>
      </c>
      <c r="G68" s="166">
        <v>7.46E-2</v>
      </c>
      <c r="H68" s="131">
        <f t="shared" si="13"/>
        <v>6.1204013377926414E-2</v>
      </c>
      <c r="I68" s="131">
        <f t="shared" si="6"/>
        <v>3.0080645161290323E-3</v>
      </c>
      <c r="J68" s="129">
        <f t="shared" si="14"/>
        <v>25.898839691978832</v>
      </c>
      <c r="K68" s="132">
        <f t="shared" si="15"/>
        <v>0.57917652599107261</v>
      </c>
      <c r="L68" s="130">
        <f t="shared" si="16"/>
        <v>0.29923515149600372</v>
      </c>
      <c r="M68" s="130">
        <f t="shared" si="17"/>
        <v>0.51665621458666666</v>
      </c>
      <c r="N68" s="4"/>
      <c r="O68" s="4"/>
      <c r="P68" s="8">
        <f t="shared" si="3"/>
        <v>5.6140000000000008</v>
      </c>
      <c r="Q68" s="29">
        <f t="shared" si="4"/>
        <v>86.491075316163588</v>
      </c>
      <c r="S68" s="17">
        <f t="shared" si="5"/>
        <v>0.57917652599107261</v>
      </c>
    </row>
    <row r="69" spans="4:37" ht="15" x14ac:dyDescent="0.25">
      <c r="D69" s="15"/>
      <c r="E69" s="165">
        <v>7.7396460566699998</v>
      </c>
      <c r="F69" s="168">
        <v>3.76</v>
      </c>
      <c r="G69" s="166">
        <v>7.46E-2</v>
      </c>
      <c r="H69" s="131">
        <f t="shared" si="13"/>
        <v>6.2876254180601998E-2</v>
      </c>
      <c r="I69" s="131">
        <f t="shared" si="6"/>
        <v>3.0080645161290323E-3</v>
      </c>
      <c r="J69" s="129">
        <f t="shared" si="14"/>
        <v>25.839154894388098</v>
      </c>
      <c r="K69" s="132">
        <f t="shared" si="15"/>
        <v>0.58051434194768459</v>
      </c>
      <c r="L69" s="130">
        <f t="shared" si="16"/>
        <v>0.29953170249971844</v>
      </c>
      <c r="M69" s="130">
        <f t="shared" si="17"/>
        <v>0.51597640377799991</v>
      </c>
      <c r="N69" s="4"/>
      <c r="O69" s="4"/>
      <c r="P69" s="8">
        <f t="shared" si="3"/>
        <v>5.6040000000000001</v>
      </c>
      <c r="Q69" s="29">
        <f t="shared" si="4"/>
        <v>86.395078040680204</v>
      </c>
      <c r="S69" s="17">
        <f t="shared" si="5"/>
        <v>0.58051434194768459</v>
      </c>
    </row>
    <row r="70" spans="4:37" ht="15" x14ac:dyDescent="0.25">
      <c r="D70" s="15"/>
      <c r="E70" s="165">
        <v>7.8518148400999994</v>
      </c>
      <c r="F70" s="168">
        <v>3.85</v>
      </c>
      <c r="G70" s="166">
        <v>7.46E-2</v>
      </c>
      <c r="H70" s="131">
        <f t="shared" si="13"/>
        <v>6.4381270903010032E-2</v>
      </c>
      <c r="I70" s="131">
        <f t="shared" si="6"/>
        <v>3.0080645161290323E-3</v>
      </c>
      <c r="J70" s="129">
        <f t="shared" si="14"/>
        <v>25.785443958343592</v>
      </c>
      <c r="K70" s="132">
        <f t="shared" si="15"/>
        <v>0.58172355008633991</v>
      </c>
      <c r="L70" s="130">
        <f t="shared" si="16"/>
        <v>0.30450570689357193</v>
      </c>
      <c r="M70" s="130">
        <f t="shared" si="17"/>
        <v>0.52345432267333325</v>
      </c>
      <c r="N70" s="4"/>
      <c r="O70" s="4"/>
      <c r="P70" s="8">
        <f t="shared" si="3"/>
        <v>5.5950000000000006</v>
      </c>
      <c r="Q70" s="29">
        <f t="shared" si="4"/>
        <v>86.308671835800652</v>
      </c>
      <c r="S70" s="17">
        <f t="shared" si="5"/>
        <v>0.58172355008633991</v>
      </c>
    </row>
    <row r="71" spans="4:37" ht="15" x14ac:dyDescent="0.25">
      <c r="D71" s="15"/>
      <c r="E71" s="165">
        <v>7.8824063264899991</v>
      </c>
      <c r="F71" s="168">
        <v>3.96</v>
      </c>
      <c r="G71" s="166">
        <v>7.5499999999999998E-2</v>
      </c>
      <c r="H71" s="131">
        <f t="shared" ref="H71:H134" si="18">+((F71/10)/$G$13)</f>
        <v>6.622073578595318E-2</v>
      </c>
      <c r="I71" s="131">
        <f t="shared" ref="I71:I134" si="19">((+G71/10)/$G$14)</f>
        <v>3.0443548387096772E-3</v>
      </c>
      <c r="J71" s="129">
        <f t="shared" ref="J71:J134" si="20">+($G$13^2/2)*(Q71*PI()/180-((F71/10)/$G$13)*SIN(Q71*PI()/180))</f>
        <v>25.719804367741265</v>
      </c>
      <c r="K71" s="132">
        <f t="shared" ref="K71:K134" si="21">+$H$26/J71</f>
        <v>0.58320816851988022</v>
      </c>
      <c r="L71" s="130">
        <f t="shared" ref="L71:L134" si="22">+E71/J71</f>
        <v>0.30647225048011667</v>
      </c>
      <c r="M71" s="130">
        <f t="shared" ref="M71:M134" si="23">+L71/K71</f>
        <v>0.52549375509933338</v>
      </c>
      <c r="N71" s="4"/>
      <c r="O71" s="4"/>
      <c r="P71" s="8">
        <f t="shared" ref="P71:P134" si="24">+$G$13-(F71/10)</f>
        <v>5.5840000000000005</v>
      </c>
      <c r="Q71" s="29">
        <f t="shared" ref="Q71:Q134" si="25">+DEGREES(ACOS((F71/10)/$G$13))</f>
        <v>86.203052814324849</v>
      </c>
      <c r="S71" s="17">
        <f t="shared" ref="S71:S134" si="26">+K71</f>
        <v>0.58320816851988022</v>
      </c>
    </row>
    <row r="72" spans="4:37" ht="15" x14ac:dyDescent="0.25">
      <c r="D72" s="15"/>
      <c r="E72" s="165">
        <v>7.80082902945</v>
      </c>
      <c r="F72" s="168">
        <v>4.0599999999999996</v>
      </c>
      <c r="G72" s="166">
        <v>7.6899999999999996E-2</v>
      </c>
      <c r="H72" s="131">
        <f t="shared" si="18"/>
        <v>6.7892976588628751E-2</v>
      </c>
      <c r="I72" s="131">
        <f t="shared" si="19"/>
        <v>3.1008064516129031E-3</v>
      </c>
      <c r="J72" s="129">
        <f t="shared" si="20"/>
        <v>25.660138975235196</v>
      </c>
      <c r="K72" s="132">
        <f t="shared" si="21"/>
        <v>0.58456425409373736</v>
      </c>
      <c r="L72" s="130">
        <f t="shared" si="22"/>
        <v>0.30400572019421418</v>
      </c>
      <c r="M72" s="130">
        <f t="shared" si="23"/>
        <v>0.52005526863000007</v>
      </c>
      <c r="N72" s="4"/>
      <c r="O72" s="4"/>
      <c r="P72" s="8">
        <f t="shared" si="24"/>
        <v>5.5740000000000007</v>
      </c>
      <c r="Q72" s="29">
        <f t="shared" si="25"/>
        <v>86.107024317457345</v>
      </c>
      <c r="S72" s="17">
        <f t="shared" si="26"/>
        <v>0.58456425409373736</v>
      </c>
    </row>
    <row r="73" spans="4:37" ht="15" x14ac:dyDescent="0.25">
      <c r="D73" s="15"/>
      <c r="E73" s="165">
        <v>7.8824063264899991</v>
      </c>
      <c r="F73" s="168">
        <v>4.16</v>
      </c>
      <c r="G73" s="166">
        <v>7.6899999999999996E-2</v>
      </c>
      <c r="H73" s="131">
        <f t="shared" si="18"/>
        <v>6.9565217391304349E-2</v>
      </c>
      <c r="I73" s="131">
        <f t="shared" si="19"/>
        <v>3.1008064516129031E-3</v>
      </c>
      <c r="J73" s="129">
        <f t="shared" si="20"/>
        <v>25.600480387733377</v>
      </c>
      <c r="K73" s="132">
        <f t="shared" si="21"/>
        <v>0.58592650500368504</v>
      </c>
      <c r="L73" s="130">
        <f t="shared" si="22"/>
        <v>0.30790071932661472</v>
      </c>
      <c r="M73" s="130">
        <f t="shared" si="23"/>
        <v>0.52549375509933327</v>
      </c>
      <c r="N73" s="4"/>
      <c r="O73" s="4"/>
      <c r="P73" s="8">
        <f t="shared" si="24"/>
        <v>5.5640000000000001</v>
      </c>
      <c r="Q73" s="29">
        <f t="shared" si="25"/>
        <v>86.010984867017768</v>
      </c>
      <c r="S73" s="17">
        <f t="shared" si="26"/>
        <v>0.58592650500368504</v>
      </c>
    </row>
    <row r="74" spans="4:37" ht="15" x14ac:dyDescent="0.25">
      <c r="D74" s="15"/>
      <c r="E74" s="165">
        <v>7.8620120022299993</v>
      </c>
      <c r="F74" s="168">
        <v>4.26</v>
      </c>
      <c r="G74" s="166">
        <v>7.6899999999999996E-2</v>
      </c>
      <c r="H74" s="131">
        <f t="shared" si="18"/>
        <v>7.1237458193979933E-2</v>
      </c>
      <c r="I74" s="131">
        <f t="shared" si="19"/>
        <v>3.1008064516129031E-3</v>
      </c>
      <c r="J74" s="129">
        <f t="shared" si="20"/>
        <v>25.540828773651985</v>
      </c>
      <c r="K74" s="132">
        <f t="shared" si="21"/>
        <v>0.58729495949144994</v>
      </c>
      <c r="L74" s="130">
        <f t="shared" si="22"/>
        <v>0.30782133469139733</v>
      </c>
      <c r="M74" s="130">
        <f t="shared" si="23"/>
        <v>0.52413413348199989</v>
      </c>
      <c r="N74" s="4"/>
      <c r="O74" s="4"/>
      <c r="P74" s="8">
        <f t="shared" si="24"/>
        <v>5.5540000000000003</v>
      </c>
      <c r="Q74" s="29">
        <f t="shared" si="25"/>
        <v>85.914934189324896</v>
      </c>
      <c r="S74" s="17">
        <f t="shared" si="26"/>
        <v>0.58729495949144994</v>
      </c>
    </row>
    <row r="75" spans="4:37" ht="15" x14ac:dyDescent="0.25">
      <c r="D75" s="15"/>
      <c r="E75" s="165">
        <v>7.9231949750100004</v>
      </c>
      <c r="F75" s="168">
        <v>4.3600000000000003</v>
      </c>
      <c r="G75" s="166">
        <v>7.6899999999999996E-2</v>
      </c>
      <c r="H75" s="131">
        <f t="shared" si="18"/>
        <v>7.2909698996655517E-2</v>
      </c>
      <c r="I75" s="131">
        <f t="shared" si="19"/>
        <v>3.1008064516129031E-3</v>
      </c>
      <c r="J75" s="129">
        <f t="shared" si="20"/>
        <v>25.481184301466246</v>
      </c>
      <c r="K75" s="132">
        <f t="shared" si="21"/>
        <v>0.58866965610922817</v>
      </c>
      <c r="L75" s="130">
        <f t="shared" si="22"/>
        <v>0.31094296408170014</v>
      </c>
      <c r="M75" s="130">
        <f t="shared" si="23"/>
        <v>0.52821299833400004</v>
      </c>
      <c r="N75" s="4"/>
      <c r="O75" s="4"/>
      <c r="P75" s="8">
        <f t="shared" si="24"/>
        <v>5.5440000000000005</v>
      </c>
      <c r="Q75" s="29">
        <f t="shared" si="25"/>
        <v>85.818872010411241</v>
      </c>
      <c r="S75" s="17">
        <f t="shared" si="26"/>
        <v>0.58866965610922817</v>
      </c>
    </row>
    <row r="76" spans="4:37" ht="15" x14ac:dyDescent="0.25">
      <c r="D76" s="15"/>
      <c r="E76" s="165">
        <v>8.0149694341799993</v>
      </c>
      <c r="F76" s="168">
        <v>4.46</v>
      </c>
      <c r="G76" s="166">
        <v>7.6899999999999996E-2</v>
      </c>
      <c r="H76" s="131">
        <f t="shared" si="18"/>
        <v>7.4581939799331101E-2</v>
      </c>
      <c r="I76" s="131">
        <f t="shared" si="19"/>
        <v>3.1008064516129031E-3</v>
      </c>
      <c r="J76" s="129">
        <f t="shared" si="20"/>
        <v>25.421547139711937</v>
      </c>
      <c r="K76" s="132">
        <f t="shared" si="21"/>
        <v>0.59005063372275823</v>
      </c>
      <c r="L76" s="130">
        <f t="shared" si="22"/>
        <v>0.31528251959376302</v>
      </c>
      <c r="M76" s="130">
        <f t="shared" si="23"/>
        <v>0.53433129561199988</v>
      </c>
      <c r="N76" s="4"/>
      <c r="O76" s="4"/>
      <c r="P76" s="8">
        <f t="shared" si="24"/>
        <v>5.5340000000000007</v>
      </c>
      <c r="Q76" s="29">
        <f t="shared" si="25"/>
        <v>85.722798056015932</v>
      </c>
      <c r="S76" s="17">
        <f t="shared" si="26"/>
        <v>0.59005063372275823</v>
      </c>
    </row>
    <row r="77" spans="4:37" ht="15" x14ac:dyDescent="0.25">
      <c r="D77" s="15"/>
      <c r="E77" s="165">
        <v>8.0353637584399991</v>
      </c>
      <c r="F77" s="168">
        <v>4.5599999999999996</v>
      </c>
      <c r="G77" s="166">
        <v>7.6899999999999996E-2</v>
      </c>
      <c r="H77" s="131">
        <f t="shared" si="18"/>
        <v>7.6254180602006671E-2</v>
      </c>
      <c r="I77" s="131">
        <f t="shared" si="19"/>
        <v>3.1008064516129031E-3</v>
      </c>
      <c r="J77" s="129">
        <f t="shared" si="20"/>
        <v>25.361917456986809</v>
      </c>
      <c r="K77" s="132">
        <f t="shared" si="21"/>
        <v>0.59143793151443036</v>
      </c>
      <c r="L77" s="130">
        <f t="shared" si="22"/>
        <v>0.31682792801718479</v>
      </c>
      <c r="M77" s="130">
        <f t="shared" si="23"/>
        <v>0.53569091722933326</v>
      </c>
      <c r="N77" s="4"/>
      <c r="O77" s="4"/>
      <c r="P77" s="8">
        <f t="shared" si="24"/>
        <v>5.5240000000000009</v>
      </c>
      <c r="Q77" s="29">
        <f t="shared" si="25"/>
        <v>85.626712051577499</v>
      </c>
      <c r="S77" s="17">
        <f t="shared" si="26"/>
        <v>0.59143793151443036</v>
      </c>
      <c r="T77" s="15"/>
      <c r="U77" s="15"/>
      <c r="V77" s="15"/>
      <c r="W77" s="159"/>
      <c r="X77" s="160"/>
      <c r="Y77" s="161"/>
      <c r="Z77" s="162"/>
      <c r="AA77" s="162"/>
      <c r="AB77" s="160"/>
      <c r="AC77" s="163"/>
      <c r="AD77" s="164"/>
      <c r="AE77" s="164"/>
      <c r="AF77" s="4"/>
      <c r="AG77" s="4"/>
      <c r="AH77" s="8">
        <f>+$G$13-(F206/10)</f>
        <v>5.98</v>
      </c>
      <c r="AI77" s="29">
        <f>+DEGREES(ACOS((F206/10)/$G$13))</f>
        <v>90</v>
      </c>
      <c r="AK77" s="17">
        <f t="shared" ref="AK77:AK80" si="27">+K206</f>
        <v>0</v>
      </c>
    </row>
    <row r="78" spans="4:37" ht="15.75" x14ac:dyDescent="0.25">
      <c r="D78" s="78"/>
      <c r="E78" s="165">
        <v>8.0455609205700007</v>
      </c>
      <c r="F78" s="169">
        <v>4.67</v>
      </c>
      <c r="G78" s="166">
        <v>7.6999999999999999E-2</v>
      </c>
      <c r="H78" s="131">
        <f t="shared" si="18"/>
        <v>7.809364548494982E-2</v>
      </c>
      <c r="I78" s="131">
        <f t="shared" si="19"/>
        <v>3.1048387096774197E-3</v>
      </c>
      <c r="J78" s="129">
        <f t="shared" si="20"/>
        <v>25.296333645566939</v>
      </c>
      <c r="K78" s="132">
        <f t="shared" si="21"/>
        <v>0.59297130604650594</v>
      </c>
      <c r="L78" s="130">
        <f t="shared" si="22"/>
        <v>0.31805245112980818</v>
      </c>
      <c r="M78" s="130">
        <f t="shared" si="23"/>
        <v>0.53637072803800012</v>
      </c>
      <c r="N78" s="4"/>
      <c r="O78" s="4"/>
      <c r="P78" s="8">
        <f t="shared" si="24"/>
        <v>5.5130000000000008</v>
      </c>
      <c r="Q78" s="29">
        <f t="shared" si="25"/>
        <v>85.521003200829512</v>
      </c>
      <c r="S78" s="17">
        <f t="shared" si="26"/>
        <v>0.59297130604650594</v>
      </c>
      <c r="T78" s="78"/>
      <c r="U78" s="78"/>
      <c r="V78" s="78"/>
      <c r="W78" s="159"/>
      <c r="X78" s="160"/>
      <c r="Y78" s="161"/>
      <c r="Z78" s="162"/>
      <c r="AA78" s="162"/>
      <c r="AB78" s="160"/>
      <c r="AC78" s="163"/>
      <c r="AD78" s="164"/>
      <c r="AE78" s="164"/>
      <c r="AF78" s="78"/>
      <c r="AG78" s="4"/>
      <c r="AH78" s="8">
        <f>+$G$13-(F207/10)</f>
        <v>5.98</v>
      </c>
      <c r="AI78" s="29">
        <f>+DEGREES(ACOS((F207/10)/$G$13))</f>
        <v>90</v>
      </c>
      <c r="AK78" s="17">
        <f t="shared" si="27"/>
        <v>0</v>
      </c>
    </row>
    <row r="79" spans="4:37" ht="15.75" x14ac:dyDescent="0.25">
      <c r="D79" s="106"/>
      <c r="E79" s="165">
        <v>7.963983623529999</v>
      </c>
      <c r="F79" s="170">
        <v>4.7699999999999996</v>
      </c>
      <c r="G79" s="166">
        <v>7.7499999999999999E-2</v>
      </c>
      <c r="H79" s="131">
        <f t="shared" si="18"/>
        <v>7.9765886287625404E-2</v>
      </c>
      <c r="I79" s="131">
        <f t="shared" si="19"/>
        <v>3.1250000000000002E-3</v>
      </c>
      <c r="J79" s="129">
        <f t="shared" si="20"/>
        <v>25.236720217872826</v>
      </c>
      <c r="K79" s="132">
        <f t="shared" si="21"/>
        <v>0.59437200517747524</v>
      </c>
      <c r="L79" s="130">
        <f t="shared" si="22"/>
        <v>0.31557126103454003</v>
      </c>
      <c r="M79" s="130">
        <f t="shared" si="23"/>
        <v>0.53093224156866659</v>
      </c>
      <c r="N79" s="4"/>
      <c r="O79" s="4"/>
      <c r="P79" s="8">
        <f t="shared" si="24"/>
        <v>5.5030000000000001</v>
      </c>
      <c r="Q79" s="29">
        <f t="shared" si="25"/>
        <v>85.424890996224732</v>
      </c>
      <c r="S79" s="17">
        <f t="shared" si="26"/>
        <v>0.59437200517747524</v>
      </c>
      <c r="T79" s="106"/>
      <c r="U79" s="106"/>
      <c r="V79" s="106"/>
      <c r="W79" s="159"/>
      <c r="X79" s="160"/>
      <c r="Y79" s="161"/>
      <c r="Z79" s="162"/>
      <c r="AA79" s="162"/>
      <c r="AB79" s="160"/>
      <c r="AC79" s="163"/>
      <c r="AD79" s="164"/>
      <c r="AE79" s="164"/>
      <c r="AF79" s="78"/>
      <c r="AG79" s="4"/>
      <c r="AH79" s="8">
        <f>+$G$13-(F208/10)</f>
        <v>5.98</v>
      </c>
      <c r="AI79" s="29">
        <f>+DEGREES(ACOS((F208/10)/$G$13))</f>
        <v>90</v>
      </c>
      <c r="AK79" s="17">
        <f t="shared" si="27"/>
        <v>0</v>
      </c>
    </row>
    <row r="80" spans="4:37" ht="15.75" x14ac:dyDescent="0.25">
      <c r="D80" s="106"/>
      <c r="E80" s="165">
        <v>8.0455609205700007</v>
      </c>
      <c r="F80" s="170">
        <v>4.87</v>
      </c>
      <c r="G80" s="166">
        <v>7.7499999999999999E-2</v>
      </c>
      <c r="H80" s="131">
        <f t="shared" si="18"/>
        <v>8.1438127090301002E-2</v>
      </c>
      <c r="I80" s="131">
        <f t="shared" si="19"/>
        <v>3.1250000000000002E-3</v>
      </c>
      <c r="J80" s="129">
        <f t="shared" si="20"/>
        <v>25.177114792270633</v>
      </c>
      <c r="K80" s="132">
        <f t="shared" si="21"/>
        <v>0.59577914799852272</v>
      </c>
      <c r="L80" s="130">
        <f t="shared" si="22"/>
        <v>0.31955849536182701</v>
      </c>
      <c r="M80" s="130">
        <f t="shared" si="23"/>
        <v>0.53637072803800001</v>
      </c>
      <c r="N80" s="4"/>
      <c r="O80" s="4"/>
      <c r="P80" s="8">
        <f t="shared" si="24"/>
        <v>5.4930000000000003</v>
      </c>
      <c r="Q80" s="29">
        <f t="shared" si="25"/>
        <v>85.328765888447847</v>
      </c>
      <c r="S80" s="17">
        <f t="shared" si="26"/>
        <v>0.59577914799852272</v>
      </c>
      <c r="T80" s="106"/>
      <c r="U80" s="106"/>
      <c r="V80" s="106"/>
      <c r="W80" s="159"/>
      <c r="X80" s="160"/>
      <c r="Y80" s="161"/>
      <c r="Z80" s="162"/>
      <c r="AA80" s="162"/>
      <c r="AB80" s="160"/>
      <c r="AC80" s="163"/>
      <c r="AD80" s="164"/>
      <c r="AE80" s="164"/>
      <c r="AF80" s="78"/>
      <c r="AG80" s="4"/>
      <c r="AH80" s="8">
        <f>+$G$13-(F209/10)</f>
        <v>5.98</v>
      </c>
      <c r="AK80" s="17">
        <f t="shared" si="27"/>
        <v>0</v>
      </c>
    </row>
    <row r="81" spans="4:37" ht="15.75" x14ac:dyDescent="0.25">
      <c r="D81" s="106"/>
      <c r="E81" s="165">
        <v>8.0863495690899985</v>
      </c>
      <c r="F81" s="170">
        <v>4.96</v>
      </c>
      <c r="G81" s="166">
        <v>7.7499999999999999E-2</v>
      </c>
      <c r="H81" s="131">
        <f t="shared" si="18"/>
        <v>8.2943143812709022E-2</v>
      </c>
      <c r="I81" s="131">
        <f t="shared" si="19"/>
        <v>3.1250000000000002E-3</v>
      </c>
      <c r="J81" s="129">
        <f t="shared" si="20"/>
        <v>25.123476890584602</v>
      </c>
      <c r="K81" s="132">
        <f t="shared" si="21"/>
        <v>0.59705111937040345</v>
      </c>
      <c r="L81" s="130">
        <f t="shared" si="22"/>
        <v>0.3218642707897042</v>
      </c>
      <c r="M81" s="130">
        <f t="shared" si="23"/>
        <v>0.53908997127266656</v>
      </c>
      <c r="N81" s="4"/>
      <c r="O81" s="4"/>
      <c r="P81" s="8">
        <f t="shared" si="24"/>
        <v>5.484</v>
      </c>
      <c r="Q81" s="29">
        <f t="shared" si="25"/>
        <v>85.242242031237268</v>
      </c>
      <c r="S81" s="17">
        <f t="shared" si="26"/>
        <v>0.59705111937040345</v>
      </c>
      <c r="T81" s="106"/>
      <c r="U81" s="106"/>
      <c r="V81" s="106"/>
      <c r="W81" s="159"/>
      <c r="X81" s="160"/>
      <c r="Y81" s="161"/>
      <c r="Z81" s="162"/>
      <c r="AA81" s="162"/>
      <c r="AB81" s="160"/>
      <c r="AC81" s="163"/>
      <c r="AD81" s="164"/>
      <c r="AE81" s="164"/>
      <c r="AF81" s="78"/>
      <c r="AG81" s="4"/>
      <c r="AK81" s="17"/>
    </row>
    <row r="82" spans="4:37" ht="15.75" x14ac:dyDescent="0.25">
      <c r="D82" s="106"/>
      <c r="E82" s="165">
        <v>7.963983623529999</v>
      </c>
      <c r="F82" s="170">
        <v>5.05</v>
      </c>
      <c r="G82" s="166">
        <v>7.7499999999999999E-2</v>
      </c>
      <c r="H82" s="131">
        <f t="shared" si="18"/>
        <v>8.4448160535117056E-2</v>
      </c>
      <c r="I82" s="131">
        <f t="shared" si="19"/>
        <v>3.1250000000000002E-3</v>
      </c>
      <c r="J82" s="129">
        <f t="shared" si="20"/>
        <v>25.069845730526822</v>
      </c>
      <c r="K82" s="132">
        <f t="shared" si="21"/>
        <v>0.5983283727085299</v>
      </c>
      <c r="L82" s="130">
        <f t="shared" si="22"/>
        <v>0.31767182411627237</v>
      </c>
      <c r="M82" s="130">
        <f t="shared" si="23"/>
        <v>0.53093224156866659</v>
      </c>
      <c r="N82" s="4"/>
      <c r="O82" s="4"/>
      <c r="P82" s="8">
        <f t="shared" si="24"/>
        <v>5.4750000000000005</v>
      </c>
      <c r="Q82" s="29">
        <f t="shared" si="25"/>
        <v>85.15570729766479</v>
      </c>
      <c r="S82" s="17">
        <f t="shared" si="26"/>
        <v>0.5983283727085299</v>
      </c>
      <c r="T82" s="106"/>
      <c r="U82" s="106"/>
      <c r="V82" s="106"/>
      <c r="W82" s="159"/>
      <c r="X82" s="160"/>
      <c r="Y82" s="161"/>
      <c r="Z82" s="162"/>
      <c r="AA82" s="162"/>
      <c r="AB82" s="160"/>
      <c r="AC82" s="163"/>
      <c r="AD82" s="164"/>
      <c r="AE82" s="164"/>
      <c r="AF82" s="78"/>
      <c r="AG82" s="4"/>
      <c r="AK82" s="17"/>
    </row>
    <row r="83" spans="4:37" ht="15.75" x14ac:dyDescent="0.25">
      <c r="D83" s="106"/>
      <c r="E83" s="165">
        <v>7.9843779477899997</v>
      </c>
      <c r="F83" s="170">
        <v>5.15</v>
      </c>
      <c r="G83" s="166">
        <v>7.7499999999999999E-2</v>
      </c>
      <c r="H83" s="131">
        <f t="shared" si="18"/>
        <v>8.612040133779264E-2</v>
      </c>
      <c r="I83" s="131">
        <f t="shared" si="19"/>
        <v>3.1250000000000002E-3</v>
      </c>
      <c r="J83" s="129">
        <f t="shared" si="20"/>
        <v>25.010263609378267</v>
      </c>
      <c r="K83" s="132">
        <f t="shared" si="21"/>
        <v>0.59975377446143141</v>
      </c>
      <c r="L83" s="130">
        <f t="shared" si="22"/>
        <v>0.31924405406091139</v>
      </c>
      <c r="M83" s="130">
        <f t="shared" si="23"/>
        <v>0.53229186318600008</v>
      </c>
      <c r="N83" s="4"/>
      <c r="O83" s="4"/>
      <c r="P83" s="8">
        <f t="shared" si="24"/>
        <v>5.4650000000000007</v>
      </c>
      <c r="Q83" s="29">
        <f t="shared" si="25"/>
        <v>85.05954459229757</v>
      </c>
      <c r="S83" s="17">
        <f t="shared" si="26"/>
        <v>0.59975377446143141</v>
      </c>
      <c r="T83" s="106"/>
      <c r="U83" s="106"/>
      <c r="V83" s="106"/>
      <c r="W83" s="159"/>
      <c r="X83" s="160"/>
      <c r="Y83" s="161"/>
      <c r="Z83" s="162"/>
      <c r="AA83" s="162"/>
      <c r="AB83" s="160"/>
      <c r="AC83" s="163"/>
      <c r="AD83" s="164"/>
      <c r="AE83" s="164"/>
      <c r="AF83" s="78"/>
      <c r="AG83" s="4"/>
      <c r="AK83" s="17"/>
    </row>
    <row r="84" spans="4:37" ht="15.75" x14ac:dyDescent="0.25">
      <c r="D84" s="106"/>
      <c r="E84" s="165">
        <v>8.0761524069600004</v>
      </c>
      <c r="F84" s="170">
        <v>5.25</v>
      </c>
      <c r="G84" s="166">
        <v>7.8200000000000006E-2</v>
      </c>
      <c r="H84" s="131">
        <f t="shared" si="18"/>
        <v>8.7792642140468224E-2</v>
      </c>
      <c r="I84" s="131">
        <f t="shared" si="19"/>
        <v>3.1532258064516133E-3</v>
      </c>
      <c r="J84" s="129">
        <f t="shared" si="20"/>
        <v>24.950690132391287</v>
      </c>
      <c r="K84" s="132">
        <f t="shared" si="21"/>
        <v>0.60118577564020237</v>
      </c>
      <c r="L84" s="130">
        <f t="shared" si="22"/>
        <v>0.32368452993111568</v>
      </c>
      <c r="M84" s="130">
        <f t="shared" si="23"/>
        <v>0.53841016046400003</v>
      </c>
      <c r="N84" s="4"/>
      <c r="O84" s="4"/>
      <c r="P84" s="8">
        <f t="shared" si="24"/>
        <v>5.4550000000000001</v>
      </c>
      <c r="Q84" s="29">
        <f t="shared" si="25"/>
        <v>84.963367933634316</v>
      </c>
      <c r="S84" s="17">
        <f t="shared" si="26"/>
        <v>0.60118577564020237</v>
      </c>
      <c r="T84" s="106"/>
      <c r="U84" s="106"/>
      <c r="V84" s="106"/>
      <c r="W84" s="159"/>
      <c r="X84" s="160"/>
      <c r="Y84" s="161"/>
      <c r="Z84" s="162"/>
      <c r="AA84" s="162"/>
      <c r="AB84" s="160"/>
      <c r="AC84" s="163"/>
      <c r="AD84" s="164"/>
      <c r="AE84" s="164"/>
      <c r="AF84" s="78"/>
      <c r="AG84" s="4"/>
      <c r="AK84" s="17"/>
    </row>
    <row r="85" spans="4:37" ht="15" x14ac:dyDescent="0.25">
      <c r="D85" s="15"/>
      <c r="E85" s="165">
        <v>8.0149694341799993</v>
      </c>
      <c r="F85" s="168">
        <v>5.35</v>
      </c>
      <c r="G85" s="166">
        <v>7.8600000000000003E-2</v>
      </c>
      <c r="H85" s="131">
        <f t="shared" si="18"/>
        <v>8.9464882943143795E-2</v>
      </c>
      <c r="I85" s="131">
        <f t="shared" si="19"/>
        <v>3.1693548387096778E-3</v>
      </c>
      <c r="J85" s="129">
        <f t="shared" si="20"/>
        <v>24.891125468704939</v>
      </c>
      <c r="K85" s="132">
        <f t="shared" si="21"/>
        <v>0.60262441804245326</v>
      </c>
      <c r="L85" s="130">
        <f t="shared" si="22"/>
        <v>0.32200108606005151</v>
      </c>
      <c r="M85" s="130">
        <f t="shared" si="23"/>
        <v>0.53433129561199988</v>
      </c>
      <c r="N85" s="4"/>
      <c r="O85" s="4"/>
      <c r="P85" s="8">
        <f t="shared" si="24"/>
        <v>5.4450000000000003</v>
      </c>
      <c r="Q85" s="29">
        <f t="shared" si="25"/>
        <v>84.867177044483469</v>
      </c>
      <c r="S85" s="17">
        <f t="shared" si="26"/>
        <v>0.60262441804245326</v>
      </c>
      <c r="T85" s="15"/>
      <c r="U85" s="15"/>
      <c r="V85" s="15"/>
      <c r="W85" s="159"/>
      <c r="X85" s="160"/>
      <c r="Y85" s="161"/>
      <c r="Z85" s="162"/>
      <c r="AA85" s="162"/>
      <c r="AB85" s="160"/>
      <c r="AC85" s="163"/>
      <c r="AD85" s="164"/>
      <c r="AE85" s="164"/>
      <c r="AF85" s="4"/>
      <c r="AG85" s="4"/>
      <c r="AK85" s="17"/>
    </row>
    <row r="86" spans="4:37" ht="15" x14ac:dyDescent="0.25">
      <c r="D86" s="15"/>
      <c r="E86" s="165">
        <v>8.0659552448299987</v>
      </c>
      <c r="F86" s="168">
        <v>5.45</v>
      </c>
      <c r="G86" s="166">
        <v>7.8600000000000003E-2</v>
      </c>
      <c r="H86" s="131">
        <f t="shared" si="18"/>
        <v>9.1137123745819393E-2</v>
      </c>
      <c r="I86" s="131">
        <f t="shared" si="19"/>
        <v>3.1693548387096778E-3</v>
      </c>
      <c r="J86" s="129">
        <f t="shared" si="20"/>
        <v>24.831569787533311</v>
      </c>
      <c r="K86" s="132">
        <f t="shared" si="21"/>
        <v>0.60406974381179679</v>
      </c>
      <c r="L86" s="130">
        <f t="shared" si="22"/>
        <v>0.32482663455612504</v>
      </c>
      <c r="M86" s="130">
        <f t="shared" si="23"/>
        <v>0.53773034965533317</v>
      </c>
      <c r="N86" s="4"/>
      <c r="O86" s="4"/>
      <c r="P86" s="8">
        <f t="shared" si="24"/>
        <v>5.4350000000000005</v>
      </c>
      <c r="Q86" s="29">
        <f t="shared" si="25"/>
        <v>84.770971647287766</v>
      </c>
      <c r="S86" s="17">
        <f t="shared" si="26"/>
        <v>0.60406974381179679</v>
      </c>
      <c r="T86" s="15"/>
      <c r="U86" s="15"/>
      <c r="V86" s="15"/>
      <c r="W86" s="159"/>
      <c r="X86" s="160"/>
      <c r="Y86" s="161"/>
      <c r="Z86" s="162"/>
      <c r="AA86" s="162"/>
      <c r="AB86" s="160"/>
      <c r="AC86" s="163"/>
      <c r="AD86" s="164"/>
      <c r="AE86" s="164"/>
      <c r="AF86" s="4"/>
      <c r="AG86" s="4"/>
      <c r="AK86" s="17"/>
    </row>
    <row r="87" spans="4:37" ht="15" x14ac:dyDescent="0.25">
      <c r="D87" s="15"/>
      <c r="E87" s="165">
        <v>8.0353637584399991</v>
      </c>
      <c r="F87" s="168">
        <v>5.5499999999999989</v>
      </c>
      <c r="G87" s="166">
        <v>7.8600000000000003E-2</v>
      </c>
      <c r="H87" s="131">
        <f t="shared" si="18"/>
        <v>9.2809364548494963E-2</v>
      </c>
      <c r="I87" s="131">
        <f t="shared" si="19"/>
        <v>3.1693548387096778E-3</v>
      </c>
      <c r="J87" s="129">
        <f t="shared" si="20"/>
        <v>24.772023258167138</v>
      </c>
      <c r="K87" s="132">
        <f t="shared" si="21"/>
        <v>0.6055217954413401</v>
      </c>
      <c r="L87" s="130">
        <f t="shared" si="22"/>
        <v>0.32437252600232419</v>
      </c>
      <c r="M87" s="130">
        <f t="shared" si="23"/>
        <v>0.53569091722933326</v>
      </c>
      <c r="N87" s="4"/>
      <c r="O87" s="4"/>
      <c r="P87" s="8">
        <f t="shared" si="24"/>
        <v>5.4250000000000007</v>
      </c>
      <c r="Q87" s="29">
        <f t="shared" si="25"/>
        <v>84.674751464117023</v>
      </c>
      <c r="S87" s="17">
        <f t="shared" si="26"/>
        <v>0.6055217954413401</v>
      </c>
      <c r="T87" s="15"/>
      <c r="U87" s="15"/>
      <c r="V87" s="15"/>
      <c r="W87" s="159"/>
      <c r="X87" s="160"/>
      <c r="Y87" s="161"/>
      <c r="Z87" s="162"/>
      <c r="AA87" s="162"/>
      <c r="AB87" s="160"/>
      <c r="AC87" s="163"/>
      <c r="AD87" s="164"/>
      <c r="AE87" s="164"/>
      <c r="AF87" s="4"/>
      <c r="AG87" s="4"/>
      <c r="AK87" s="17"/>
    </row>
    <row r="88" spans="4:37" ht="15" x14ac:dyDescent="0.25">
      <c r="D88" s="15"/>
      <c r="E88" s="165">
        <v>8.0455609205700007</v>
      </c>
      <c r="F88" s="168">
        <v>5.64</v>
      </c>
      <c r="G88" s="166">
        <v>7.8600000000000003E-2</v>
      </c>
      <c r="H88" s="131">
        <f t="shared" si="18"/>
        <v>9.4314381270902997E-2</v>
      </c>
      <c r="I88" s="131">
        <f t="shared" si="19"/>
        <v>3.1693548387096778E-3</v>
      </c>
      <c r="J88" s="129">
        <f t="shared" si="20"/>
        <v>24.718439346512877</v>
      </c>
      <c r="K88" s="132">
        <f t="shared" si="21"/>
        <v>0.60683442792338371</v>
      </c>
      <c r="L88" s="130">
        <f t="shared" si="22"/>
        <v>0.32548822390378856</v>
      </c>
      <c r="M88" s="130">
        <f t="shared" si="23"/>
        <v>0.53637072803800001</v>
      </c>
      <c r="N88" s="4"/>
      <c r="O88" s="4"/>
      <c r="P88" s="8">
        <f t="shared" si="24"/>
        <v>5.4160000000000004</v>
      </c>
      <c r="Q88" s="29">
        <f t="shared" si="25"/>
        <v>84.588140427238841</v>
      </c>
      <c r="S88" s="17">
        <f t="shared" si="26"/>
        <v>0.60683442792338371</v>
      </c>
      <c r="T88" s="15"/>
      <c r="U88" s="15"/>
      <c r="V88" s="15"/>
      <c r="W88" s="159"/>
      <c r="X88" s="160"/>
      <c r="Y88" s="161"/>
      <c r="Z88" s="162"/>
      <c r="AA88" s="162"/>
      <c r="AB88" s="160"/>
      <c r="AC88" s="163"/>
      <c r="AD88" s="164"/>
      <c r="AE88" s="164"/>
      <c r="AF88" s="4"/>
      <c r="AG88" s="4"/>
      <c r="AK88" s="17"/>
    </row>
    <row r="89" spans="4:37" ht="15" x14ac:dyDescent="0.25">
      <c r="D89" s="15"/>
      <c r="E89" s="165">
        <v>8.0863495690899985</v>
      </c>
      <c r="F89" s="168">
        <v>5.75</v>
      </c>
      <c r="G89" s="166">
        <v>7.8600000000000003E-2</v>
      </c>
      <c r="H89" s="131">
        <f t="shared" si="18"/>
        <v>9.6153846153846145E-2</v>
      </c>
      <c r="I89" s="131">
        <f t="shared" si="19"/>
        <v>3.1693548387096778E-3</v>
      </c>
      <c r="J89" s="129">
        <f t="shared" si="20"/>
        <v>24.652958332405735</v>
      </c>
      <c r="K89" s="132">
        <f t="shared" si="21"/>
        <v>0.60844624802220393</v>
      </c>
      <c r="L89" s="130">
        <f t="shared" si="22"/>
        <v>0.32800727036725169</v>
      </c>
      <c r="M89" s="130">
        <f t="shared" si="23"/>
        <v>0.53908997127266656</v>
      </c>
      <c r="N89" s="4"/>
      <c r="O89" s="4"/>
      <c r="P89" s="8">
        <f t="shared" si="24"/>
        <v>5.4050000000000002</v>
      </c>
      <c r="Q89" s="29">
        <f t="shared" si="25"/>
        <v>84.482265626219501</v>
      </c>
      <c r="S89" s="17">
        <f t="shared" si="26"/>
        <v>0.60844624802220393</v>
      </c>
      <c r="T89" s="15"/>
      <c r="U89" s="15"/>
      <c r="V89" s="15"/>
      <c r="W89" s="159"/>
      <c r="X89" s="160"/>
      <c r="Y89" s="161"/>
      <c r="Z89" s="162"/>
      <c r="AA89" s="162"/>
      <c r="AB89" s="160"/>
      <c r="AC89" s="163"/>
      <c r="AD89" s="164"/>
      <c r="AE89" s="164"/>
      <c r="AF89" s="4"/>
      <c r="AG89" s="4"/>
      <c r="AK89" s="17"/>
    </row>
    <row r="90" spans="4:37" ht="15" x14ac:dyDescent="0.25">
      <c r="D90" s="15"/>
      <c r="E90" s="165">
        <v>8.10674389335</v>
      </c>
      <c r="F90" s="168">
        <v>5.85</v>
      </c>
      <c r="G90" s="166">
        <v>7.8600000000000003E-2</v>
      </c>
      <c r="H90" s="131">
        <f t="shared" si="18"/>
        <v>9.7826086956521729E-2</v>
      </c>
      <c r="I90" s="131">
        <f t="shared" si="19"/>
        <v>3.1693548387096778E-3</v>
      </c>
      <c r="J90" s="129">
        <f t="shared" si="20"/>
        <v>24.593440274988236</v>
      </c>
      <c r="K90" s="132">
        <f t="shared" si="21"/>
        <v>0.60991873573926714</v>
      </c>
      <c r="L90" s="130">
        <f t="shared" si="22"/>
        <v>0.32963033242627043</v>
      </c>
      <c r="M90" s="130">
        <f t="shared" si="23"/>
        <v>0.54044959289000005</v>
      </c>
      <c r="N90" s="4"/>
      <c r="O90" s="4"/>
      <c r="P90" s="8">
        <f t="shared" si="24"/>
        <v>5.3950000000000005</v>
      </c>
      <c r="Q90" s="29">
        <f t="shared" si="25"/>
        <v>84.385999413699878</v>
      </c>
      <c r="S90" s="17">
        <f t="shared" si="26"/>
        <v>0.60991873573926714</v>
      </c>
      <c r="T90" s="15"/>
      <c r="U90" s="15"/>
      <c r="V90" s="15"/>
      <c r="W90" s="159"/>
      <c r="X90" s="160"/>
      <c r="Y90" s="161"/>
      <c r="Z90" s="162"/>
      <c r="AA90" s="162"/>
      <c r="AB90" s="160"/>
      <c r="AC90" s="163"/>
      <c r="AD90" s="164"/>
      <c r="AE90" s="164"/>
      <c r="AF90" s="4"/>
      <c r="AG90" s="4"/>
      <c r="AK90" s="17"/>
    </row>
    <row r="91" spans="4:37" ht="15" x14ac:dyDescent="0.25">
      <c r="E91" s="165">
        <v>8.2597013253</v>
      </c>
      <c r="F91" s="168">
        <v>5.9499999999999993</v>
      </c>
      <c r="G91" s="166">
        <v>7.8600000000000003E-2</v>
      </c>
      <c r="H91" s="131">
        <f t="shared" si="18"/>
        <v>9.9498327759197314E-2</v>
      </c>
      <c r="I91" s="131">
        <f t="shared" si="19"/>
        <v>3.1693548387096778E-3</v>
      </c>
      <c r="J91" s="129">
        <f t="shared" si="20"/>
        <v>24.533932047334616</v>
      </c>
      <c r="K91" s="132">
        <f t="shared" si="21"/>
        <v>0.61139812285530526</v>
      </c>
      <c r="L91" s="130">
        <f t="shared" si="22"/>
        <v>0.33666439237559315</v>
      </c>
      <c r="M91" s="130">
        <f t="shared" si="23"/>
        <v>0.55064675502000004</v>
      </c>
      <c r="N91" s="4"/>
      <c r="O91" s="4"/>
      <c r="P91" s="8">
        <f t="shared" si="24"/>
        <v>5.3850000000000007</v>
      </c>
      <c r="Q91" s="29">
        <f t="shared" si="25"/>
        <v>84.289717299604462</v>
      </c>
      <c r="S91" s="17">
        <f t="shared" si="26"/>
        <v>0.61139812285530526</v>
      </c>
      <c r="W91" s="159"/>
      <c r="X91" s="160"/>
      <c r="Y91" s="161"/>
      <c r="Z91" s="162"/>
      <c r="AA91" s="162"/>
      <c r="AB91" s="160"/>
      <c r="AC91" s="163"/>
      <c r="AD91" s="164"/>
      <c r="AE91" s="164"/>
      <c r="AF91" s="4"/>
      <c r="AG91" s="4"/>
      <c r="AK91" s="17"/>
    </row>
    <row r="92" spans="4:37" ht="15" x14ac:dyDescent="0.25">
      <c r="E92" s="165">
        <v>8.0659552448299987</v>
      </c>
      <c r="F92" s="168">
        <v>6.05</v>
      </c>
      <c r="G92" s="166">
        <v>7.9300000000000009E-2</v>
      </c>
      <c r="H92" s="131">
        <f t="shared" si="18"/>
        <v>0.1011705685618729</v>
      </c>
      <c r="I92" s="131">
        <f t="shared" si="19"/>
        <v>3.1975806451612909E-3</v>
      </c>
      <c r="J92" s="129">
        <f t="shared" si="20"/>
        <v>24.474433819140884</v>
      </c>
      <c r="K92" s="132">
        <f t="shared" si="21"/>
        <v>0.6128844536648218</v>
      </c>
      <c r="L92" s="130">
        <f t="shared" si="22"/>
        <v>0.32956657156750252</v>
      </c>
      <c r="M92" s="130">
        <f t="shared" si="23"/>
        <v>0.53773034965533328</v>
      </c>
      <c r="N92" s="4"/>
      <c r="O92" s="4"/>
      <c r="P92" s="8">
        <f t="shared" si="24"/>
        <v>5.375</v>
      </c>
      <c r="Q92" s="29">
        <f t="shared" si="25"/>
        <v>84.193419004025472</v>
      </c>
      <c r="S92" s="17">
        <f t="shared" si="26"/>
        <v>0.6128844536648218</v>
      </c>
      <c r="W92" s="159"/>
      <c r="X92" s="160"/>
      <c r="Y92" s="161"/>
      <c r="Z92" s="162"/>
      <c r="AA92" s="162"/>
      <c r="AB92" s="160"/>
      <c r="AC92" s="163"/>
      <c r="AD92" s="164"/>
      <c r="AE92" s="164"/>
      <c r="AF92" s="4"/>
      <c r="AG92" s="4"/>
      <c r="AK92" s="17"/>
    </row>
    <row r="93" spans="4:37" ht="15" x14ac:dyDescent="0.25">
      <c r="E93" s="165">
        <v>8.1169410554799999</v>
      </c>
      <c r="F93" s="168">
        <v>6.15</v>
      </c>
      <c r="G93" s="166">
        <v>7.9300000000000009E-2</v>
      </c>
      <c r="H93" s="131">
        <f t="shared" si="18"/>
        <v>0.10284280936454848</v>
      </c>
      <c r="I93" s="131">
        <f t="shared" si="19"/>
        <v>3.1975806451612909E-3</v>
      </c>
      <c r="J93" s="129">
        <f t="shared" si="20"/>
        <v>24.414945760188658</v>
      </c>
      <c r="K93" s="132">
        <f t="shared" si="21"/>
        <v>0.614377772833688</v>
      </c>
      <c r="L93" s="130">
        <f t="shared" si="22"/>
        <v>0.33245787785920844</v>
      </c>
      <c r="M93" s="130">
        <f t="shared" si="23"/>
        <v>0.54112940369866658</v>
      </c>
      <c r="N93" s="4"/>
      <c r="O93" s="4"/>
      <c r="P93" s="8">
        <f t="shared" si="24"/>
        <v>5.3650000000000002</v>
      </c>
      <c r="Q93" s="29">
        <f t="shared" si="25"/>
        <v>84.097104246637016</v>
      </c>
      <c r="S93" s="17">
        <f t="shared" si="26"/>
        <v>0.614377772833688</v>
      </c>
      <c r="W93" s="159"/>
      <c r="X93" s="160"/>
      <c r="Y93" s="161"/>
      <c r="Z93" s="162"/>
      <c r="AA93" s="162"/>
      <c r="AB93" s="160"/>
      <c r="AC93" s="163"/>
      <c r="AD93" s="164"/>
      <c r="AE93" s="164"/>
      <c r="AF93" s="4"/>
      <c r="AG93" s="4"/>
      <c r="AK93" s="17"/>
    </row>
    <row r="94" spans="4:37" ht="15" x14ac:dyDescent="0.25">
      <c r="E94" s="165">
        <v>8.0965467312200001</v>
      </c>
      <c r="F94" s="168">
        <v>6.24</v>
      </c>
      <c r="G94" s="166">
        <v>7.9300000000000009E-2</v>
      </c>
      <c r="H94" s="131">
        <f t="shared" si="18"/>
        <v>0.10434782608695652</v>
      </c>
      <c r="I94" s="131">
        <f t="shared" si="19"/>
        <v>3.1975806451612909E-3</v>
      </c>
      <c r="J94" s="129">
        <f t="shared" si="20"/>
        <v>24.361415342227755</v>
      </c>
      <c r="K94" s="132">
        <f t="shared" si="21"/>
        <v>0.61572777235151843</v>
      </c>
      <c r="L94" s="130">
        <f t="shared" si="22"/>
        <v>0.33235124550360395</v>
      </c>
      <c r="M94" s="130">
        <f t="shared" si="23"/>
        <v>0.53976978208133342</v>
      </c>
      <c r="N94" s="4"/>
      <c r="O94" s="4"/>
      <c r="P94" s="8">
        <f t="shared" si="24"/>
        <v>5.3560000000000008</v>
      </c>
      <c r="Q94" s="29">
        <f t="shared" si="25"/>
        <v>84.010406658107883</v>
      </c>
      <c r="S94" s="17">
        <f t="shared" si="26"/>
        <v>0.61572777235151843</v>
      </c>
    </row>
    <row r="95" spans="4:37" ht="15" x14ac:dyDescent="0.25">
      <c r="E95" s="165">
        <v>8.1883211903899991</v>
      </c>
      <c r="F95" s="168">
        <v>6.35</v>
      </c>
      <c r="G95" s="166">
        <v>7.9300000000000009E-2</v>
      </c>
      <c r="H95" s="131">
        <f t="shared" si="18"/>
        <v>0.10618729096989966</v>
      </c>
      <c r="I95" s="131">
        <f t="shared" si="19"/>
        <v>3.1975806451612909E-3</v>
      </c>
      <c r="J95" s="129">
        <f t="shared" si="20"/>
        <v>24.296000829571966</v>
      </c>
      <c r="K95" s="132">
        <f t="shared" si="21"/>
        <v>0.61738555679265106</v>
      </c>
      <c r="L95" s="130">
        <f t="shared" si="22"/>
        <v>0.33702341582173284</v>
      </c>
      <c r="M95" s="130">
        <f t="shared" si="23"/>
        <v>0.54588807935933326</v>
      </c>
      <c r="N95" s="4"/>
      <c r="O95" s="4"/>
      <c r="P95" s="8">
        <f t="shared" si="24"/>
        <v>5.3450000000000006</v>
      </c>
      <c r="Q95" s="29">
        <f t="shared" si="25"/>
        <v>83.904424222991196</v>
      </c>
      <c r="S95" s="17">
        <f t="shared" si="26"/>
        <v>0.61738555679265106</v>
      </c>
    </row>
    <row r="96" spans="4:37" ht="15" x14ac:dyDescent="0.25">
      <c r="E96" s="165">
        <v>8.2393070010399985</v>
      </c>
      <c r="F96" s="168">
        <v>6.45</v>
      </c>
      <c r="G96" s="166">
        <v>8.0399999999999999E-2</v>
      </c>
      <c r="H96" s="131">
        <f t="shared" si="18"/>
        <v>0.10785953177257525</v>
      </c>
      <c r="I96" s="131">
        <f t="shared" si="19"/>
        <v>3.2419354838709681E-3</v>
      </c>
      <c r="J96" s="129">
        <f t="shared" si="20"/>
        <v>24.236544297912175</v>
      </c>
      <c r="K96" s="132">
        <f t="shared" si="21"/>
        <v>0.61890011280577462</v>
      </c>
      <c r="L96" s="130">
        <f t="shared" si="22"/>
        <v>0.33995386882567091</v>
      </c>
      <c r="M96" s="130">
        <f t="shared" si="23"/>
        <v>0.54928713340266655</v>
      </c>
      <c r="N96" s="4"/>
      <c r="O96" s="4"/>
      <c r="P96" s="8">
        <f t="shared" si="24"/>
        <v>5.3350000000000009</v>
      </c>
      <c r="Q96" s="29">
        <f t="shared" si="25"/>
        <v>83.808058393922266</v>
      </c>
      <c r="S96" s="17">
        <f t="shared" si="26"/>
        <v>0.61890011280577462</v>
      </c>
    </row>
    <row r="97" spans="5:19" ht="15" x14ac:dyDescent="0.25">
      <c r="E97" s="165">
        <v>8.2189126767799987</v>
      </c>
      <c r="F97" s="168">
        <v>6.5500000000000007</v>
      </c>
      <c r="G97" s="166">
        <v>8.0399999999999999E-2</v>
      </c>
      <c r="H97" s="131">
        <f t="shared" si="18"/>
        <v>0.10953177257525083</v>
      </c>
      <c r="I97" s="131">
        <f t="shared" si="19"/>
        <v>3.2419354838709681E-3</v>
      </c>
      <c r="J97" s="129">
        <f t="shared" si="20"/>
        <v>24.177098615506285</v>
      </c>
      <c r="K97" s="132">
        <f t="shared" si="21"/>
        <v>0.62042183963213693</v>
      </c>
      <c r="L97" s="130">
        <f t="shared" si="22"/>
        <v>0.33994619484691585</v>
      </c>
      <c r="M97" s="130">
        <f t="shared" si="23"/>
        <v>0.54792751178533328</v>
      </c>
      <c r="N97" s="4"/>
      <c r="O97" s="4"/>
      <c r="P97" s="8">
        <f t="shared" si="24"/>
        <v>5.3250000000000002</v>
      </c>
      <c r="Q97" s="29">
        <f t="shared" si="25"/>
        <v>83.711674977405323</v>
      </c>
      <c r="S97" s="17">
        <f t="shared" si="26"/>
        <v>0.62042183963213693</v>
      </c>
    </row>
    <row r="98" spans="5:19" ht="15" x14ac:dyDescent="0.25">
      <c r="E98" s="165">
        <v>8.1271382176099998</v>
      </c>
      <c r="F98" s="168">
        <v>6.66</v>
      </c>
      <c r="G98" s="166">
        <v>8.0399999999999999E-2</v>
      </c>
      <c r="H98" s="131">
        <f t="shared" si="18"/>
        <v>0.11137123745819398</v>
      </c>
      <c r="I98" s="131">
        <f t="shared" si="19"/>
        <v>3.2419354838709681E-3</v>
      </c>
      <c r="J98" s="129">
        <f t="shared" si="20"/>
        <v>24.111721098922988</v>
      </c>
      <c r="K98" s="132">
        <f t="shared" si="21"/>
        <v>0.62210407703621018</v>
      </c>
      <c r="L98" s="130">
        <f t="shared" si="22"/>
        <v>0.33706172132079859</v>
      </c>
      <c r="M98" s="130">
        <f t="shared" si="23"/>
        <v>0.54180921450733333</v>
      </c>
      <c r="N98" s="4"/>
      <c r="O98" s="4"/>
      <c r="P98" s="8">
        <f t="shared" si="24"/>
        <v>5.3140000000000001</v>
      </c>
      <c r="Q98" s="29">
        <f t="shared" si="25"/>
        <v>83.605632568518587</v>
      </c>
      <c r="S98" s="17">
        <f t="shared" si="26"/>
        <v>0.62210407703621018</v>
      </c>
    </row>
    <row r="99" spans="5:19" ht="15" x14ac:dyDescent="0.25">
      <c r="E99" s="165">
        <v>8.1271382176099998</v>
      </c>
      <c r="F99" s="168">
        <v>6.76</v>
      </c>
      <c r="G99" s="166">
        <v>8.0399999999999999E-2</v>
      </c>
      <c r="H99" s="131">
        <f t="shared" si="18"/>
        <v>0.11304347826086955</v>
      </c>
      <c r="I99" s="131">
        <f t="shared" si="19"/>
        <v>3.2419354838709681E-3</v>
      </c>
      <c r="J99" s="129">
        <f t="shared" si="20"/>
        <v>24.052298754169179</v>
      </c>
      <c r="K99" s="132">
        <f t="shared" si="21"/>
        <v>0.62364101466184929</v>
      </c>
      <c r="L99" s="130">
        <f t="shared" si="22"/>
        <v>0.33789444828849291</v>
      </c>
      <c r="M99" s="130">
        <f t="shared" si="23"/>
        <v>0.54180921450733333</v>
      </c>
      <c r="N99" s="4"/>
      <c r="O99" s="4"/>
      <c r="P99" s="8">
        <f t="shared" si="24"/>
        <v>5.3040000000000003</v>
      </c>
      <c r="Q99" s="29">
        <f t="shared" si="25"/>
        <v>83.509211298165027</v>
      </c>
      <c r="S99" s="17">
        <f t="shared" si="26"/>
        <v>0.62364101466184929</v>
      </c>
    </row>
    <row r="100" spans="5:19" ht="15" x14ac:dyDescent="0.25">
      <c r="E100" s="165">
        <v>8.1373353797399997</v>
      </c>
      <c r="F100" s="168">
        <v>6.86</v>
      </c>
      <c r="G100" s="166">
        <v>8.0399999999999999E-2</v>
      </c>
      <c r="H100" s="131">
        <f t="shared" si="18"/>
        <v>0.11471571906354515</v>
      </c>
      <c r="I100" s="131">
        <f t="shared" si="19"/>
        <v>3.2419354838709681E-3</v>
      </c>
      <c r="J100" s="129">
        <f t="shared" si="20"/>
        <v>23.99288778669921</v>
      </c>
      <c r="K100" s="132">
        <f t="shared" si="21"/>
        <v>0.62518526879100633</v>
      </c>
      <c r="L100" s="130">
        <f t="shared" si="22"/>
        <v>0.33915614710835451</v>
      </c>
      <c r="M100" s="130">
        <f t="shared" si="23"/>
        <v>0.54248902531600007</v>
      </c>
      <c r="N100" s="4"/>
      <c r="O100" s="4"/>
      <c r="P100" s="8">
        <f t="shared" si="24"/>
        <v>5.2940000000000005</v>
      </c>
      <c r="Q100" s="29">
        <f t="shared" si="25"/>
        <v>83.412771562993584</v>
      </c>
      <c r="S100" s="17">
        <f t="shared" si="26"/>
        <v>0.62518526879100633</v>
      </c>
    </row>
    <row r="101" spans="5:19" ht="15" x14ac:dyDescent="0.25">
      <c r="E101" s="165">
        <v>8.2393070010399985</v>
      </c>
      <c r="F101" s="168">
        <v>6.9500000000000011</v>
      </c>
      <c r="G101" s="166">
        <v>8.0399999999999999E-2</v>
      </c>
      <c r="H101" s="131">
        <f t="shared" si="18"/>
        <v>0.11622073578595318</v>
      </c>
      <c r="I101" s="131">
        <f t="shared" si="19"/>
        <v>3.2419354838709681E-3</v>
      </c>
      <c r="J101" s="129">
        <f t="shared" si="20"/>
        <v>23.939427784495585</v>
      </c>
      <c r="K101" s="132">
        <f t="shared" si="21"/>
        <v>0.62658139263106272</v>
      </c>
      <c r="L101" s="130">
        <f t="shared" si="22"/>
        <v>0.34417309700176713</v>
      </c>
      <c r="M101" s="130">
        <f t="shared" si="23"/>
        <v>0.54928713340266655</v>
      </c>
      <c r="N101" s="4"/>
      <c r="O101" s="4"/>
      <c r="P101" s="8">
        <f t="shared" si="24"/>
        <v>5.2850000000000001</v>
      </c>
      <c r="Q101" s="29">
        <f t="shared" si="25"/>
        <v>83.325959779206528</v>
      </c>
      <c r="S101" s="17">
        <f t="shared" si="26"/>
        <v>0.62658139263106272</v>
      </c>
    </row>
    <row r="102" spans="5:19" ht="15" x14ac:dyDescent="0.25">
      <c r="E102" s="165">
        <v>8.3718701087299987</v>
      </c>
      <c r="F102" s="168">
        <v>7.0399999999999991</v>
      </c>
      <c r="G102" s="166">
        <v>8.0399999999999999E-2</v>
      </c>
      <c r="H102" s="131">
        <f t="shared" si="18"/>
        <v>0.11772575250836119</v>
      </c>
      <c r="I102" s="131">
        <f t="shared" si="19"/>
        <v>3.2419354838709681E-3</v>
      </c>
      <c r="J102" s="129">
        <f t="shared" si="20"/>
        <v>23.885977260406342</v>
      </c>
      <c r="K102" s="132">
        <f t="shared" si="21"/>
        <v>0.62798351670811325</v>
      </c>
      <c r="L102" s="130">
        <f t="shared" si="22"/>
        <v>0.35049309548691993</v>
      </c>
      <c r="M102" s="130">
        <f t="shared" si="23"/>
        <v>0.55812467391533327</v>
      </c>
      <c r="N102" s="4"/>
      <c r="O102" s="4"/>
      <c r="P102" s="8">
        <f t="shared" si="24"/>
        <v>5.2760000000000007</v>
      </c>
      <c r="Q102" s="29">
        <f t="shared" si="25"/>
        <v>83.239132601513532</v>
      </c>
      <c r="S102" s="17">
        <f t="shared" si="26"/>
        <v>0.62798351670811325</v>
      </c>
    </row>
    <row r="103" spans="5:19" ht="15" x14ac:dyDescent="0.25">
      <c r="E103" s="165">
        <v>8.2902928116899997</v>
      </c>
      <c r="F103" s="168">
        <v>7.14</v>
      </c>
      <c r="G103" s="166">
        <v>8.0399999999999999E-2</v>
      </c>
      <c r="H103" s="131">
        <f t="shared" si="18"/>
        <v>0.11939799331103677</v>
      </c>
      <c r="I103" s="131">
        <f t="shared" si="19"/>
        <v>3.2419354838709681E-3</v>
      </c>
      <c r="J103" s="129">
        <f t="shared" si="20"/>
        <v>23.826599056873512</v>
      </c>
      <c r="K103" s="132">
        <f t="shared" si="21"/>
        <v>0.62954851274390289</v>
      </c>
      <c r="L103" s="130">
        <f t="shared" si="22"/>
        <v>0.34794276732072726</v>
      </c>
      <c r="M103" s="130">
        <f t="shared" si="23"/>
        <v>0.55268618744600007</v>
      </c>
      <c r="N103" s="4"/>
      <c r="O103" s="4"/>
      <c r="P103" s="8">
        <f t="shared" si="24"/>
        <v>5.266</v>
      </c>
      <c r="Q103" s="29">
        <f t="shared" si="25"/>
        <v>83.142639652422389</v>
      </c>
      <c r="S103" s="17">
        <f t="shared" si="26"/>
        <v>0.62954851274390289</v>
      </c>
    </row>
    <row r="104" spans="5:19" ht="15" x14ac:dyDescent="0.25">
      <c r="E104" s="165">
        <v>8.3208842980799993</v>
      </c>
      <c r="F104" s="168">
        <v>7.24</v>
      </c>
      <c r="G104" s="166">
        <v>8.0399999999999999E-2</v>
      </c>
      <c r="H104" s="131">
        <f t="shared" si="18"/>
        <v>0.12107023411371236</v>
      </c>
      <c r="I104" s="131">
        <f t="shared" si="19"/>
        <v>3.2419354838709681E-3</v>
      </c>
      <c r="J104" s="129">
        <f t="shared" si="20"/>
        <v>23.767232879175744</v>
      </c>
      <c r="K104" s="132">
        <f t="shared" si="21"/>
        <v>0.63112100917488911</v>
      </c>
      <c r="L104" s="130">
        <f t="shared" si="22"/>
        <v>0.3500989930287825</v>
      </c>
      <c r="M104" s="130">
        <f t="shared" si="23"/>
        <v>0.55472561987199986</v>
      </c>
      <c r="N104" s="4"/>
      <c r="O104" s="4"/>
      <c r="P104" s="8">
        <f t="shared" si="24"/>
        <v>5.2560000000000002</v>
      </c>
      <c r="Q104" s="29">
        <f t="shared" si="25"/>
        <v>83.04612715669883</v>
      </c>
      <c r="S104" s="17">
        <f t="shared" si="26"/>
        <v>0.63112100917488911</v>
      </c>
    </row>
    <row r="105" spans="5:19" ht="15" x14ac:dyDescent="0.25">
      <c r="E105" s="165">
        <v>8.2698984874299999</v>
      </c>
      <c r="F105" s="168">
        <v>7.34</v>
      </c>
      <c r="G105" s="166">
        <v>8.0399999999999999E-2</v>
      </c>
      <c r="H105" s="131">
        <f t="shared" si="18"/>
        <v>0.12274247491638794</v>
      </c>
      <c r="I105" s="131">
        <f t="shared" si="19"/>
        <v>3.2419354838709681E-3</v>
      </c>
      <c r="J105" s="129">
        <f t="shared" si="20"/>
        <v>23.707878898230099</v>
      </c>
      <c r="K105" s="132">
        <f t="shared" si="21"/>
        <v>0.63270105539132893</v>
      </c>
      <c r="L105" s="130">
        <f t="shared" si="22"/>
        <v>0.34882490006507438</v>
      </c>
      <c r="M105" s="130">
        <f t="shared" si="23"/>
        <v>0.55132656582866668</v>
      </c>
      <c r="N105" s="4"/>
      <c r="O105" s="4"/>
      <c r="P105" s="8">
        <f t="shared" si="24"/>
        <v>5.2460000000000004</v>
      </c>
      <c r="Q105" s="29">
        <f t="shared" si="25"/>
        <v>82.949594828446052</v>
      </c>
      <c r="S105" s="17">
        <f t="shared" si="26"/>
        <v>0.63270105539132893</v>
      </c>
    </row>
    <row r="106" spans="5:19" ht="15" x14ac:dyDescent="0.25">
      <c r="E106" s="165">
        <v>8.2698984874299999</v>
      </c>
      <c r="F106" s="168">
        <v>7.4399999999999995</v>
      </c>
      <c r="G106" s="166">
        <v>8.0399999999999999E-2</v>
      </c>
      <c r="H106" s="131">
        <f t="shared" si="18"/>
        <v>0.12441471571906354</v>
      </c>
      <c r="I106" s="131">
        <f t="shared" si="19"/>
        <v>3.2419354838709681E-3</v>
      </c>
      <c r="J106" s="129">
        <f t="shared" si="20"/>
        <v>23.648537285059053</v>
      </c>
      <c r="K106" s="132">
        <f t="shared" si="21"/>
        <v>0.63428870120761649</v>
      </c>
      <c r="L106" s="130">
        <f t="shared" si="22"/>
        <v>0.34970021138072044</v>
      </c>
      <c r="M106" s="130">
        <f t="shared" si="23"/>
        <v>0.55132656582866668</v>
      </c>
      <c r="N106" s="4"/>
      <c r="O106" s="4"/>
      <c r="P106" s="8">
        <f t="shared" si="24"/>
        <v>5.2360000000000007</v>
      </c>
      <c r="Q106" s="29">
        <f t="shared" si="25"/>
        <v>82.853042381248159</v>
      </c>
      <c r="S106" s="17">
        <f t="shared" si="26"/>
        <v>0.63428870120761649</v>
      </c>
    </row>
    <row r="107" spans="5:19" ht="15" x14ac:dyDescent="0.25">
      <c r="E107" s="165">
        <v>8.2393070010399985</v>
      </c>
      <c r="F107" s="168">
        <v>7.53</v>
      </c>
      <c r="G107" s="166">
        <v>8.0399999999999999E-2</v>
      </c>
      <c r="H107" s="131">
        <f t="shared" si="18"/>
        <v>0.12591973244147156</v>
      </c>
      <c r="I107" s="131">
        <f t="shared" si="19"/>
        <v>3.2419354838709681E-3</v>
      </c>
      <c r="J107" s="129">
        <f t="shared" si="20"/>
        <v>23.595140549088597</v>
      </c>
      <c r="K107" s="132">
        <f t="shared" si="21"/>
        <v>0.63572412161704206</v>
      </c>
      <c r="L107" s="130">
        <f t="shared" si="22"/>
        <v>0.34919508039795322</v>
      </c>
      <c r="M107" s="130">
        <f t="shared" si="23"/>
        <v>0.54928713340266655</v>
      </c>
      <c r="N107" s="4"/>
      <c r="O107" s="4"/>
      <c r="P107" s="8">
        <f t="shared" si="24"/>
        <v>5.2270000000000003</v>
      </c>
      <c r="Q107" s="29">
        <f t="shared" si="25"/>
        <v>82.766127739924514</v>
      </c>
      <c r="S107" s="17">
        <f t="shared" si="26"/>
        <v>0.63572412161704206</v>
      </c>
    </row>
    <row r="108" spans="5:19" ht="15" x14ac:dyDescent="0.25">
      <c r="E108" s="165">
        <v>8.2902928116899997</v>
      </c>
      <c r="F108" s="168">
        <v>7.63</v>
      </c>
      <c r="G108" s="166">
        <v>8.0399999999999999E-2</v>
      </c>
      <c r="H108" s="131">
        <f t="shared" si="18"/>
        <v>0.12759197324414714</v>
      </c>
      <c r="I108" s="131">
        <f t="shared" si="19"/>
        <v>3.2419354838709681E-3</v>
      </c>
      <c r="J108" s="129">
        <f t="shared" si="20"/>
        <v>23.535822906240469</v>
      </c>
      <c r="K108" s="132">
        <f t="shared" si="21"/>
        <v>0.63732634545031286</v>
      </c>
      <c r="L108" s="130">
        <f t="shared" si="22"/>
        <v>0.35224146802582579</v>
      </c>
      <c r="M108" s="130">
        <f t="shared" si="23"/>
        <v>0.55268618744600007</v>
      </c>
      <c r="N108" s="4"/>
      <c r="O108" s="4"/>
      <c r="P108" s="8">
        <f t="shared" si="24"/>
        <v>5.2170000000000005</v>
      </c>
      <c r="Q108" s="29">
        <f t="shared" si="25"/>
        <v>82.669536275760379</v>
      </c>
      <c r="S108" s="17">
        <f t="shared" si="26"/>
        <v>0.63732634545031286</v>
      </c>
    </row>
    <row r="109" spans="5:19" ht="15" x14ac:dyDescent="0.25">
      <c r="E109" s="165">
        <v>8.2698984874299999</v>
      </c>
      <c r="F109" s="168">
        <v>7.75</v>
      </c>
      <c r="G109" s="166">
        <v>8.0399999999999999E-2</v>
      </c>
      <c r="H109" s="131">
        <f t="shared" si="18"/>
        <v>0.12959866220735786</v>
      </c>
      <c r="I109" s="131">
        <f t="shared" si="19"/>
        <v>3.2419354838709681E-3</v>
      </c>
      <c r="J109" s="129">
        <f t="shared" si="20"/>
        <v>23.464658730850431</v>
      </c>
      <c r="K109" s="132">
        <f t="shared" si="21"/>
        <v>0.63925924395732114</v>
      </c>
      <c r="L109" s="130">
        <f t="shared" si="22"/>
        <v>0.35244060364521967</v>
      </c>
      <c r="M109" s="130">
        <f t="shared" si="23"/>
        <v>0.55132656582866668</v>
      </c>
      <c r="N109" s="4"/>
      <c r="O109" s="4"/>
      <c r="P109" s="8">
        <f t="shared" si="24"/>
        <v>5.2050000000000001</v>
      </c>
      <c r="Q109" s="29">
        <f t="shared" si="25"/>
        <v>82.553598836002223</v>
      </c>
      <c r="S109" s="17">
        <f t="shared" si="26"/>
        <v>0.63925924395732114</v>
      </c>
    </row>
    <row r="110" spans="5:19" ht="15" x14ac:dyDescent="0.25">
      <c r="E110" s="165">
        <v>8.2291098389100004</v>
      </c>
      <c r="F110" s="168">
        <v>7.86</v>
      </c>
      <c r="G110" s="166">
        <v>8.0399999999999999E-2</v>
      </c>
      <c r="H110" s="131">
        <f t="shared" si="18"/>
        <v>0.131438127090301</v>
      </c>
      <c r="I110" s="131">
        <f t="shared" si="19"/>
        <v>3.2419354838709681E-3</v>
      </c>
      <c r="J110" s="129">
        <f t="shared" si="20"/>
        <v>23.39944142985965</v>
      </c>
      <c r="K110" s="132">
        <f t="shared" si="21"/>
        <v>0.64104094300553438</v>
      </c>
      <c r="L110" s="130">
        <f t="shared" si="22"/>
        <v>0.3516797554153992</v>
      </c>
      <c r="M110" s="130">
        <f t="shared" si="23"/>
        <v>0.54860732259400002</v>
      </c>
      <c r="N110" s="4"/>
      <c r="O110" s="4"/>
      <c r="P110" s="8">
        <f t="shared" si="24"/>
        <v>5.1940000000000008</v>
      </c>
      <c r="Q110" s="29">
        <f t="shared" si="25"/>
        <v>82.447295918674698</v>
      </c>
      <c r="S110" s="17">
        <f t="shared" si="26"/>
        <v>0.64104094300553438</v>
      </c>
    </row>
    <row r="111" spans="5:19" ht="15" x14ac:dyDescent="0.25">
      <c r="E111" s="165">
        <v>8.1883211903899991</v>
      </c>
      <c r="F111" s="168">
        <v>7.95</v>
      </c>
      <c r="G111" s="166">
        <v>8.0399999999999999E-2</v>
      </c>
      <c r="H111" s="131">
        <f t="shared" si="18"/>
        <v>0.13294314381270902</v>
      </c>
      <c r="I111" s="131">
        <f t="shared" si="19"/>
        <v>3.2419354838709681E-3</v>
      </c>
      <c r="J111" s="129">
        <f t="shared" si="20"/>
        <v>23.346093742625094</v>
      </c>
      <c r="K111" s="132">
        <f t="shared" si="21"/>
        <v>0.64250577271576403</v>
      </c>
      <c r="L111" s="130">
        <f t="shared" si="22"/>
        <v>0.35073624224509276</v>
      </c>
      <c r="M111" s="130">
        <f t="shared" si="23"/>
        <v>0.54588807935933326</v>
      </c>
      <c r="N111" s="4"/>
      <c r="O111" s="4"/>
      <c r="P111" s="8">
        <f t="shared" si="24"/>
        <v>5.1850000000000005</v>
      </c>
      <c r="Q111" s="29">
        <f t="shared" si="25"/>
        <v>82.360301366577019</v>
      </c>
      <c r="S111" s="17">
        <f t="shared" si="26"/>
        <v>0.64250577271576403</v>
      </c>
    </row>
    <row r="112" spans="5:19" ht="15" x14ac:dyDescent="0.25">
      <c r="E112" s="165">
        <v>8.1781240282599992</v>
      </c>
      <c r="F112" s="168">
        <v>8.0500000000000007</v>
      </c>
      <c r="G112" s="166">
        <v>8.0399999999999999E-2</v>
      </c>
      <c r="H112" s="131">
        <f t="shared" si="18"/>
        <v>0.13461538461538461</v>
      </c>
      <c r="I112" s="131">
        <f t="shared" si="19"/>
        <v>3.2419354838709681E-3</v>
      </c>
      <c r="J112" s="129">
        <f t="shared" si="20"/>
        <v>23.286831282741286</v>
      </c>
      <c r="K112" s="132">
        <f t="shared" si="21"/>
        <v>0.64414088022001703</v>
      </c>
      <c r="L112" s="130">
        <f t="shared" si="22"/>
        <v>0.35119093400745782</v>
      </c>
      <c r="M112" s="130">
        <f t="shared" si="23"/>
        <v>0.54520826855066662</v>
      </c>
      <c r="N112" s="4"/>
      <c r="O112" s="4"/>
      <c r="P112" s="8">
        <f t="shared" si="24"/>
        <v>5.1750000000000007</v>
      </c>
      <c r="Q112" s="29">
        <f t="shared" si="25"/>
        <v>82.263619960045546</v>
      </c>
      <c r="S112" s="17">
        <f t="shared" si="26"/>
        <v>0.64414088022001703</v>
      </c>
    </row>
    <row r="113" spans="5:19" ht="15" x14ac:dyDescent="0.25">
      <c r="E113" s="165">
        <v>8.2189126767799987</v>
      </c>
      <c r="F113" s="168">
        <v>8.15</v>
      </c>
      <c r="G113" s="166">
        <v>8.0399999999999999E-2</v>
      </c>
      <c r="H113" s="131">
        <f t="shared" si="18"/>
        <v>0.13628762541806019</v>
      </c>
      <c r="I113" s="131">
        <f t="shared" si="19"/>
        <v>3.2419354838709681E-3</v>
      </c>
      <c r="J113" s="129">
        <f t="shared" si="20"/>
        <v>23.227582408059213</v>
      </c>
      <c r="K113" s="132">
        <f t="shared" si="21"/>
        <v>0.64578395359800722</v>
      </c>
      <c r="L113" s="130">
        <f t="shared" si="22"/>
        <v>0.35384279484585118</v>
      </c>
      <c r="M113" s="130">
        <f t="shared" si="23"/>
        <v>0.54792751178533317</v>
      </c>
      <c r="N113" s="4"/>
      <c r="O113" s="4"/>
      <c r="P113" s="8">
        <f t="shared" si="24"/>
        <v>5.165</v>
      </c>
      <c r="Q113" s="29">
        <f t="shared" si="25"/>
        <v>82.166916385378954</v>
      </c>
      <c r="S113" s="17">
        <f t="shared" si="26"/>
        <v>0.64578395359800722</v>
      </c>
    </row>
    <row r="114" spans="5:19" ht="15" x14ac:dyDescent="0.25">
      <c r="E114" s="165">
        <v>8.1883211903899991</v>
      </c>
      <c r="F114" s="168">
        <v>8.25</v>
      </c>
      <c r="G114" s="166">
        <v>8.0399999999999999E-2</v>
      </c>
      <c r="H114" s="131">
        <f t="shared" si="18"/>
        <v>0.13795986622073578</v>
      </c>
      <c r="I114" s="131">
        <f t="shared" si="19"/>
        <v>3.2419354838709681E-3</v>
      </c>
      <c r="J114" s="129">
        <f t="shared" si="20"/>
        <v>23.168347290513136</v>
      </c>
      <c r="K114" s="132">
        <f t="shared" si="21"/>
        <v>0.64743504626858417</v>
      </c>
      <c r="L114" s="130">
        <f t="shared" si="22"/>
        <v>0.35342707391747852</v>
      </c>
      <c r="M114" s="130">
        <f t="shared" si="23"/>
        <v>0.54588807935933337</v>
      </c>
      <c r="N114" s="4"/>
      <c r="O114" s="4"/>
      <c r="P114" s="8">
        <f t="shared" si="24"/>
        <v>5.1550000000000002</v>
      </c>
      <c r="Q114" s="29">
        <f t="shared" si="25"/>
        <v>82.070190351655313</v>
      </c>
      <c r="S114" s="17">
        <f t="shared" si="26"/>
        <v>0.64743504626858417</v>
      </c>
    </row>
    <row r="115" spans="5:19" ht="15" x14ac:dyDescent="0.25">
      <c r="E115" s="165">
        <v>8.2393070010399985</v>
      </c>
      <c r="F115" s="168">
        <v>8.35</v>
      </c>
      <c r="G115" s="166">
        <v>8.0399999999999999E-2</v>
      </c>
      <c r="H115" s="131">
        <f t="shared" si="18"/>
        <v>0.13963210702341136</v>
      </c>
      <c r="I115" s="131">
        <f t="shared" si="19"/>
        <v>3.2419354838709681E-3</v>
      </c>
      <c r="J115" s="129">
        <f t="shared" si="20"/>
        <v>23.109126102157134</v>
      </c>
      <c r="K115" s="132">
        <f t="shared" si="21"/>
        <v>0.64909421211734253</v>
      </c>
      <c r="L115" s="130">
        <f t="shared" si="22"/>
        <v>0.3565390990821975</v>
      </c>
      <c r="M115" s="130">
        <f t="shared" si="23"/>
        <v>0.54928713340266655</v>
      </c>
      <c r="N115" s="4"/>
      <c r="O115" s="4"/>
      <c r="P115" s="8">
        <f t="shared" si="24"/>
        <v>5.1450000000000005</v>
      </c>
      <c r="Q115" s="29">
        <f t="shared" si="25"/>
        <v>81.973441567358606</v>
      </c>
      <c r="S115" s="17">
        <f t="shared" si="26"/>
        <v>0.64909421211734253</v>
      </c>
    </row>
    <row r="116" spans="5:19" ht="15" x14ac:dyDescent="0.25">
      <c r="E116" s="165">
        <v>8.2597013253</v>
      </c>
      <c r="F116" s="168">
        <v>8.4499999999999993</v>
      </c>
      <c r="G116" s="166">
        <v>8.0399999999999999E-2</v>
      </c>
      <c r="H116" s="131">
        <f t="shared" si="18"/>
        <v>0.14130434782608695</v>
      </c>
      <c r="I116" s="131">
        <f t="shared" si="19"/>
        <v>3.2419354838709681E-3</v>
      </c>
      <c r="J116" s="129">
        <f t="shared" si="20"/>
        <v>23.049919015166694</v>
      </c>
      <c r="K116" s="132">
        <f t="shared" si="21"/>
        <v>0.65076150550160716</v>
      </c>
      <c r="L116" s="130">
        <f t="shared" si="22"/>
        <v>0.35833971129638986</v>
      </c>
      <c r="M116" s="130">
        <f t="shared" si="23"/>
        <v>0.55064675502000004</v>
      </c>
      <c r="N116" s="4"/>
      <c r="O116" s="4"/>
      <c r="P116" s="8">
        <f t="shared" si="24"/>
        <v>5.1350000000000007</v>
      </c>
      <c r="Q116" s="29">
        <f t="shared" si="25"/>
        <v>81.876669740370218</v>
      </c>
      <c r="S116" s="17">
        <f t="shared" si="26"/>
        <v>0.65076150550160716</v>
      </c>
    </row>
    <row r="117" spans="5:19" ht="15" x14ac:dyDescent="0.25">
      <c r="E117" s="165">
        <v>8.2800956495599998</v>
      </c>
      <c r="F117" s="168">
        <v>8.5500000000000007</v>
      </c>
      <c r="G117" s="166">
        <v>8.0399999999999999E-2</v>
      </c>
      <c r="H117" s="131">
        <f t="shared" si="18"/>
        <v>0.14297658862876256</v>
      </c>
      <c r="I117" s="131">
        <f t="shared" si="19"/>
        <v>3.2419354838709681E-3</v>
      </c>
      <c r="J117" s="129">
        <f t="shared" si="20"/>
        <v>22.990726201840388</v>
      </c>
      <c r="K117" s="132">
        <f t="shared" si="21"/>
        <v>0.65243698125547955</v>
      </c>
      <c r="L117" s="130">
        <f t="shared" si="22"/>
        <v>0.360149374007037</v>
      </c>
      <c r="M117" s="130">
        <f t="shared" si="23"/>
        <v>0.55200637663733332</v>
      </c>
      <c r="N117" s="4"/>
      <c r="O117" s="4"/>
      <c r="P117" s="8">
        <f t="shared" si="24"/>
        <v>5.125</v>
      </c>
      <c r="Q117" s="29">
        <f t="shared" si="25"/>
        <v>81.779874577960499</v>
      </c>
      <c r="S117" s="17">
        <f t="shared" si="26"/>
        <v>0.65243698125547955</v>
      </c>
    </row>
    <row r="118" spans="5:19" ht="15" x14ac:dyDescent="0.25">
      <c r="E118" s="165">
        <v>8.2902928116899997</v>
      </c>
      <c r="F118" s="168">
        <v>8.66</v>
      </c>
      <c r="G118" s="166">
        <v>8.0399999999999999E-2</v>
      </c>
      <c r="H118" s="131">
        <f t="shared" si="18"/>
        <v>0.14481605351170568</v>
      </c>
      <c r="I118" s="131">
        <f t="shared" si="19"/>
        <v>3.2419354838709681E-3</v>
      </c>
      <c r="J118" s="129">
        <f t="shared" si="20"/>
        <v>22.925630799054407</v>
      </c>
      <c r="K118" s="132">
        <f t="shared" si="21"/>
        <v>0.65428952125577677</v>
      </c>
      <c r="L118" s="130">
        <f t="shared" si="22"/>
        <v>0.36161678098872385</v>
      </c>
      <c r="M118" s="130">
        <f t="shared" si="23"/>
        <v>0.55268618744600007</v>
      </c>
      <c r="N118" s="4"/>
      <c r="O118" s="4"/>
      <c r="P118" s="8">
        <f t="shared" si="24"/>
        <v>5.1140000000000008</v>
      </c>
      <c r="Q118" s="29">
        <f t="shared" si="25"/>
        <v>81.673372596767095</v>
      </c>
      <c r="S118" s="17">
        <f t="shared" si="26"/>
        <v>0.65428952125577677</v>
      </c>
    </row>
    <row r="119" spans="5:19" ht="15" x14ac:dyDescent="0.25">
      <c r="E119" s="165">
        <v>8.2189126767799987</v>
      </c>
      <c r="F119" s="168">
        <v>8.76</v>
      </c>
      <c r="G119" s="166">
        <v>8.0399999999999999E-2</v>
      </c>
      <c r="H119" s="131">
        <f t="shared" si="18"/>
        <v>0.14648829431438126</v>
      </c>
      <c r="I119" s="131">
        <f t="shared" si="19"/>
        <v>3.2419354838709681E-3</v>
      </c>
      <c r="J119" s="129">
        <f t="shared" si="20"/>
        <v>22.866468521811179</v>
      </c>
      <c r="K119" s="132">
        <f t="shared" si="21"/>
        <v>0.65598236062084758</v>
      </c>
      <c r="L119" s="130">
        <f t="shared" si="22"/>
        <v>0.35943078263005018</v>
      </c>
      <c r="M119" s="130">
        <f t="shared" si="23"/>
        <v>0.54792751178533328</v>
      </c>
      <c r="N119" s="4"/>
      <c r="O119" s="4"/>
      <c r="P119" s="8">
        <f t="shared" si="24"/>
        <v>5.1040000000000001</v>
      </c>
      <c r="Q119" s="29">
        <f t="shared" si="25"/>
        <v>81.576527474370621</v>
      </c>
      <c r="S119" s="17">
        <f t="shared" si="26"/>
        <v>0.65598236062084758</v>
      </c>
    </row>
    <row r="120" spans="5:19" ht="15" x14ac:dyDescent="0.25">
      <c r="E120" s="165">
        <v>8.3004899738199995</v>
      </c>
      <c r="F120" s="168">
        <v>8.85</v>
      </c>
      <c r="G120" s="166">
        <v>8.0399999999999999E-2</v>
      </c>
      <c r="H120" s="131">
        <f t="shared" si="18"/>
        <v>0.14799331103678928</v>
      </c>
      <c r="I120" s="131">
        <f t="shared" si="19"/>
        <v>3.2419354838709681E-3</v>
      </c>
      <c r="J120" s="129">
        <f t="shared" si="20"/>
        <v>22.8132351287117</v>
      </c>
      <c r="K120" s="132">
        <f t="shared" si="21"/>
        <v>0.65751305833523288</v>
      </c>
      <c r="L120" s="130">
        <f t="shared" si="22"/>
        <v>0.36384536989115501</v>
      </c>
      <c r="M120" s="130">
        <f t="shared" si="23"/>
        <v>0.5533659982546667</v>
      </c>
      <c r="N120" s="4"/>
      <c r="O120" s="4"/>
      <c r="P120" s="8">
        <f t="shared" si="24"/>
        <v>5.0950000000000006</v>
      </c>
      <c r="Q120" s="29">
        <f t="shared" si="25"/>
        <v>81.489346141560787</v>
      </c>
      <c r="S120" s="17">
        <f t="shared" si="26"/>
        <v>0.65751305833523288</v>
      </c>
    </row>
    <row r="121" spans="5:19" ht="15" x14ac:dyDescent="0.25">
      <c r="E121" s="165">
        <v>8.3412786223399991</v>
      </c>
      <c r="F121" s="168">
        <v>8.94</v>
      </c>
      <c r="G121" s="166">
        <v>8.0399999999999999E-2</v>
      </c>
      <c r="H121" s="131">
        <f t="shared" si="18"/>
        <v>0.1494983277591973</v>
      </c>
      <c r="I121" s="131">
        <f t="shared" si="19"/>
        <v>3.2419354838709681E-3</v>
      </c>
      <c r="J121" s="129">
        <f t="shared" si="20"/>
        <v>22.760013856548877</v>
      </c>
      <c r="K121" s="132">
        <f t="shared" si="21"/>
        <v>0.65905056537054607</v>
      </c>
      <c r="L121" s="130">
        <f t="shared" si="22"/>
        <v>0.36648829279776174</v>
      </c>
      <c r="M121" s="130">
        <f t="shared" si="23"/>
        <v>0.55608524148933325</v>
      </c>
      <c r="N121" s="4"/>
      <c r="O121" s="4"/>
      <c r="P121" s="8">
        <f t="shared" si="24"/>
        <v>5.0860000000000003</v>
      </c>
      <c r="Q121" s="29">
        <f t="shared" si="25"/>
        <v>81.402144953535242</v>
      </c>
      <c r="S121" s="17">
        <f t="shared" si="26"/>
        <v>0.65905056537054607</v>
      </c>
    </row>
    <row r="122" spans="5:19" ht="15" x14ac:dyDescent="0.25">
      <c r="E122" s="165">
        <v>8.3106871359499994</v>
      </c>
      <c r="F122" s="168">
        <v>9.0399999999999991</v>
      </c>
      <c r="G122" s="166">
        <v>8.0399999999999999E-2</v>
      </c>
      <c r="H122" s="131">
        <f t="shared" si="18"/>
        <v>0.15117056856187289</v>
      </c>
      <c r="I122" s="131">
        <f t="shared" si="19"/>
        <v>3.2419354838709681E-3</v>
      </c>
      <c r="J122" s="129">
        <f t="shared" si="20"/>
        <v>22.700893478950309</v>
      </c>
      <c r="K122" s="132">
        <f t="shared" si="21"/>
        <v>0.66076694355263765</v>
      </c>
      <c r="L122" s="130">
        <f t="shared" si="22"/>
        <v>0.36609515584292701</v>
      </c>
      <c r="M122" s="130">
        <f t="shared" si="23"/>
        <v>0.55404580906333334</v>
      </c>
      <c r="N122" s="4"/>
      <c r="O122" s="4"/>
      <c r="P122" s="8">
        <f t="shared" si="24"/>
        <v>5.0760000000000005</v>
      </c>
      <c r="Q122" s="29">
        <f t="shared" si="25"/>
        <v>81.305231195274104</v>
      </c>
      <c r="S122" s="17">
        <f t="shared" si="26"/>
        <v>0.66076694355263765</v>
      </c>
    </row>
    <row r="123" spans="5:19" ht="15" x14ac:dyDescent="0.25">
      <c r="E123" s="165">
        <v>8.4024615951200001</v>
      </c>
      <c r="F123" s="168">
        <v>9.14</v>
      </c>
      <c r="G123" s="166">
        <v>8.0399999999999999E-2</v>
      </c>
      <c r="H123" s="131">
        <f t="shared" si="18"/>
        <v>0.1528428093645485</v>
      </c>
      <c r="I123" s="131">
        <f t="shared" si="19"/>
        <v>3.2419354838709681E-3</v>
      </c>
      <c r="J123" s="129">
        <f t="shared" si="20"/>
        <v>22.641788394169417</v>
      </c>
      <c r="K123" s="132">
        <f t="shared" si="21"/>
        <v>0.66249183760867203</v>
      </c>
      <c r="L123" s="130">
        <f t="shared" si="22"/>
        <v>0.37110414817248949</v>
      </c>
      <c r="M123" s="130">
        <f t="shared" si="23"/>
        <v>0.56016410634133329</v>
      </c>
      <c r="N123" s="4"/>
      <c r="O123" s="4"/>
      <c r="P123" s="8">
        <f t="shared" si="24"/>
        <v>5.0660000000000007</v>
      </c>
      <c r="Q123" s="29">
        <f t="shared" si="25"/>
        <v>81.208292361587013</v>
      </c>
      <c r="S123" s="17">
        <f t="shared" si="26"/>
        <v>0.66249183760867203</v>
      </c>
    </row>
    <row r="124" spans="5:19" ht="15" x14ac:dyDescent="0.25">
      <c r="E124" s="165">
        <v>8.6064048377199995</v>
      </c>
      <c r="F124" s="168">
        <v>9.25</v>
      </c>
      <c r="G124" s="166">
        <v>8.0399999999999999E-2</v>
      </c>
      <c r="H124" s="131">
        <f t="shared" si="18"/>
        <v>0.15468227424749165</v>
      </c>
      <c r="I124" s="131">
        <f t="shared" si="19"/>
        <v>3.2419354838709681E-3</v>
      </c>
      <c r="J124" s="129">
        <f t="shared" si="20"/>
        <v>22.576790670823733</v>
      </c>
      <c r="K124" s="132">
        <f t="shared" si="21"/>
        <v>0.66439912646152521</v>
      </c>
      <c r="L124" s="130">
        <f t="shared" si="22"/>
        <v>0.38120585707702748</v>
      </c>
      <c r="M124" s="130">
        <f t="shared" si="23"/>
        <v>0.57376032251466658</v>
      </c>
      <c r="N124" s="4"/>
      <c r="O124" s="4"/>
      <c r="P124" s="8">
        <f t="shared" si="24"/>
        <v>5.0550000000000006</v>
      </c>
      <c r="Q124" s="29">
        <f t="shared" si="25"/>
        <v>81.101630327707824</v>
      </c>
      <c r="S124" s="17">
        <f t="shared" si="26"/>
        <v>0.66439912646152521</v>
      </c>
    </row>
    <row r="125" spans="5:19" ht="15" x14ac:dyDescent="0.25">
      <c r="E125" s="165">
        <v>8.6267991619799993</v>
      </c>
      <c r="F125" s="168">
        <v>9.34</v>
      </c>
      <c r="G125" s="166">
        <v>8.0399999999999999E-2</v>
      </c>
      <c r="H125" s="131">
        <f t="shared" si="18"/>
        <v>0.15618729096989964</v>
      </c>
      <c r="I125" s="131">
        <f t="shared" si="19"/>
        <v>3.2419354838709681E-3</v>
      </c>
      <c r="J125" s="129">
        <f t="shared" si="20"/>
        <v>22.523624795965294</v>
      </c>
      <c r="K125" s="132">
        <f t="shared" si="21"/>
        <v>0.66596740692852352</v>
      </c>
      <c r="L125" s="130">
        <f t="shared" si="22"/>
        <v>0.38301113786646529</v>
      </c>
      <c r="M125" s="130">
        <f t="shared" si="23"/>
        <v>0.57511994413199985</v>
      </c>
      <c r="N125" s="4"/>
      <c r="O125" s="4"/>
      <c r="P125" s="8">
        <f t="shared" si="24"/>
        <v>5.0460000000000003</v>
      </c>
      <c r="Q125" s="29">
        <f t="shared" si="25"/>
        <v>81.014338278528882</v>
      </c>
      <c r="S125" s="17">
        <f t="shared" si="26"/>
        <v>0.66596740692852352</v>
      </c>
    </row>
    <row r="126" spans="5:19" ht="15" x14ac:dyDescent="0.25">
      <c r="E126" s="165">
        <v>8.6267991619799993</v>
      </c>
      <c r="F126" s="168">
        <v>9.43</v>
      </c>
      <c r="G126" s="166">
        <v>8.0399999999999999E-2</v>
      </c>
      <c r="H126" s="131">
        <f t="shared" si="18"/>
        <v>0.15769230769230766</v>
      </c>
      <c r="I126" s="131">
        <f t="shared" si="19"/>
        <v>3.2419354838709681E-3</v>
      </c>
      <c r="J126" s="129">
        <f t="shared" si="20"/>
        <v>22.470471729476206</v>
      </c>
      <c r="K126" s="132">
        <f t="shared" si="21"/>
        <v>0.66754272810051307</v>
      </c>
      <c r="L126" s="130">
        <f t="shared" si="22"/>
        <v>0.38391713649088988</v>
      </c>
      <c r="M126" s="130">
        <f t="shared" si="23"/>
        <v>0.57511994413199985</v>
      </c>
      <c r="N126" s="4"/>
      <c r="O126" s="4"/>
      <c r="P126" s="8">
        <f t="shared" si="24"/>
        <v>5.0370000000000008</v>
      </c>
      <c r="Q126" s="29">
        <f t="shared" si="25"/>
        <v>80.92702519445325</v>
      </c>
      <c r="S126" s="17">
        <f t="shared" si="26"/>
        <v>0.66754272810051307</v>
      </c>
    </row>
    <row r="127" spans="5:19" ht="15" x14ac:dyDescent="0.25">
      <c r="E127" s="165">
        <v>8.6879821347600004</v>
      </c>
      <c r="F127" s="168">
        <v>9.5299999999999994</v>
      </c>
      <c r="G127" s="166">
        <v>8.0399999999999999E-2</v>
      </c>
      <c r="H127" s="131">
        <f t="shared" si="18"/>
        <v>0.15936454849498327</v>
      </c>
      <c r="I127" s="131">
        <f t="shared" si="19"/>
        <v>3.2419354838709681E-3</v>
      </c>
      <c r="J127" s="129">
        <f t="shared" si="20"/>
        <v>22.411427942798991</v>
      </c>
      <c r="K127" s="132">
        <f t="shared" si="21"/>
        <v>0.66930139562212254</v>
      </c>
      <c r="L127" s="130">
        <f t="shared" si="22"/>
        <v>0.38765857119566238</v>
      </c>
      <c r="M127" s="130">
        <f t="shared" si="23"/>
        <v>0.579198808984</v>
      </c>
      <c r="N127" s="4"/>
      <c r="O127" s="4"/>
      <c r="P127" s="8">
        <f t="shared" si="24"/>
        <v>5.0270000000000001</v>
      </c>
      <c r="Q127" s="29">
        <f t="shared" si="25"/>
        <v>80.829985720715925</v>
      </c>
      <c r="S127" s="17">
        <f t="shared" si="26"/>
        <v>0.66930139562212254</v>
      </c>
    </row>
    <row r="128" spans="5:19" ht="15" x14ac:dyDescent="0.25">
      <c r="E128" s="165">
        <v>8.6369963241099992</v>
      </c>
      <c r="F128" s="168">
        <v>9.6300000000000008</v>
      </c>
      <c r="G128" s="166">
        <v>8.0399999999999999E-2</v>
      </c>
      <c r="H128" s="131">
        <f t="shared" si="18"/>
        <v>0.16103678929765886</v>
      </c>
      <c r="I128" s="131">
        <f t="shared" si="19"/>
        <v>3.2419354838709681E-3</v>
      </c>
      <c r="J128" s="129">
        <f t="shared" si="20"/>
        <v>22.352400298896189</v>
      </c>
      <c r="K128" s="132">
        <f t="shared" si="21"/>
        <v>0.67106886953616041</v>
      </c>
      <c r="L128" s="130">
        <f t="shared" si="22"/>
        <v>0.38640129062723133</v>
      </c>
      <c r="M128" s="130">
        <f t="shared" si="23"/>
        <v>0.5757997549406666</v>
      </c>
      <c r="N128" s="4"/>
      <c r="O128" s="4"/>
      <c r="P128" s="8">
        <f t="shared" si="24"/>
        <v>5.0170000000000003</v>
      </c>
      <c r="Q128" s="29">
        <f t="shared" si="25"/>
        <v>80.732919708783655</v>
      </c>
      <c r="S128" s="17">
        <f t="shared" si="26"/>
        <v>0.67106886953616041</v>
      </c>
    </row>
    <row r="129" spans="5:20" ht="15" x14ac:dyDescent="0.25">
      <c r="E129" s="165">
        <v>8.71857362115</v>
      </c>
      <c r="F129" s="168">
        <v>9.74</v>
      </c>
      <c r="G129" s="166">
        <v>8.0399999999999999E-2</v>
      </c>
      <c r="H129" s="131">
        <f t="shared" si="18"/>
        <v>0.162876254180602</v>
      </c>
      <c r="I129" s="131">
        <f t="shared" si="19"/>
        <v>3.2419354838709681E-3</v>
      </c>
      <c r="J129" s="129">
        <f t="shared" si="20"/>
        <v>22.28748874303129</v>
      </c>
      <c r="K129" s="132">
        <f t="shared" si="21"/>
        <v>0.67302333488289945</v>
      </c>
      <c r="L129" s="130">
        <f t="shared" si="22"/>
        <v>0.39118689959523001</v>
      </c>
      <c r="M129" s="130">
        <f t="shared" si="23"/>
        <v>0.58123824141000002</v>
      </c>
      <c r="N129" s="4"/>
      <c r="O129" s="4"/>
      <c r="P129" s="8">
        <f t="shared" si="24"/>
        <v>5.0060000000000002</v>
      </c>
      <c r="Q129" s="29">
        <f t="shared" si="25"/>
        <v>80.626116085256484</v>
      </c>
      <c r="S129" s="17">
        <f t="shared" si="26"/>
        <v>0.67302333488289945</v>
      </c>
    </row>
    <row r="130" spans="5:20" ht="15" x14ac:dyDescent="0.25">
      <c r="E130" s="165">
        <v>8.7491651075399997</v>
      </c>
      <c r="F130" s="168">
        <v>9.84</v>
      </c>
      <c r="G130" s="166">
        <v>8.0399999999999999E-2</v>
      </c>
      <c r="H130" s="131">
        <f t="shared" si="18"/>
        <v>0.16454849498327759</v>
      </c>
      <c r="I130" s="131">
        <f t="shared" si="19"/>
        <v>3.2419354838709681E-3</v>
      </c>
      <c r="J130" s="129">
        <f t="shared" si="20"/>
        <v>22.228495565089116</v>
      </c>
      <c r="K130" s="132">
        <f t="shared" si="21"/>
        <v>0.67480950098837078</v>
      </c>
      <c r="L130" s="130">
        <f t="shared" si="22"/>
        <v>0.39360131601892884</v>
      </c>
      <c r="M130" s="130">
        <f t="shared" si="23"/>
        <v>0.58327767383599993</v>
      </c>
      <c r="N130" s="4"/>
      <c r="O130" s="4"/>
      <c r="P130" s="8">
        <f t="shared" si="24"/>
        <v>4.9960000000000004</v>
      </c>
      <c r="Q130" s="29">
        <f t="shared" si="25"/>
        <v>80.528993363800311</v>
      </c>
      <c r="S130" s="17">
        <f t="shared" si="26"/>
        <v>0.67480950098837078</v>
      </c>
    </row>
    <row r="131" spans="5:20" ht="15" x14ac:dyDescent="0.25">
      <c r="E131" s="165">
        <v>8.6675878104999988</v>
      </c>
      <c r="F131" s="168">
        <v>9.93</v>
      </c>
      <c r="G131" s="166">
        <v>8.0399999999999999E-2</v>
      </c>
      <c r="H131" s="131">
        <f t="shared" si="18"/>
        <v>0.16605351170568561</v>
      </c>
      <c r="I131" s="131">
        <f t="shared" si="19"/>
        <v>3.2419354838709681E-3</v>
      </c>
      <c r="J131" s="129">
        <f t="shared" si="20"/>
        <v>22.175415963304246</v>
      </c>
      <c r="K131" s="132">
        <f t="shared" si="21"/>
        <v>0.67642474102050287</v>
      </c>
      <c r="L131" s="130">
        <f t="shared" si="22"/>
        <v>0.39086472266599526</v>
      </c>
      <c r="M131" s="130">
        <f t="shared" si="23"/>
        <v>0.57783918736666651</v>
      </c>
      <c r="N131" s="4"/>
      <c r="O131" s="4"/>
      <c r="P131" s="8">
        <f t="shared" si="24"/>
        <v>4.9870000000000001</v>
      </c>
      <c r="Q131" s="29">
        <f t="shared" si="25"/>
        <v>80.441559434196435</v>
      </c>
      <c r="S131" s="17">
        <f t="shared" si="26"/>
        <v>0.67642474102050287</v>
      </c>
    </row>
    <row r="132" spans="5:20" ht="15" x14ac:dyDescent="0.25">
      <c r="E132" s="165">
        <v>8.7491651075399997</v>
      </c>
      <c r="F132" s="168">
        <v>10.029999999999999</v>
      </c>
      <c r="G132" s="166">
        <v>8.0399999999999999E-2</v>
      </c>
      <c r="H132" s="131">
        <f t="shared" si="18"/>
        <v>0.16772575250836116</v>
      </c>
      <c r="I132" s="131">
        <f t="shared" si="19"/>
        <v>3.2419354838709681E-3</v>
      </c>
      <c r="J132" s="129">
        <f t="shared" si="20"/>
        <v>22.116454630697255</v>
      </c>
      <c r="K132" s="132">
        <f t="shared" si="21"/>
        <v>0.67822805465303915</v>
      </c>
      <c r="L132" s="130">
        <f t="shared" si="22"/>
        <v>0.39559528204834016</v>
      </c>
      <c r="M132" s="130">
        <f t="shared" si="23"/>
        <v>0.58327767383600004</v>
      </c>
      <c r="N132" s="4"/>
      <c r="O132" s="4"/>
      <c r="P132" s="8">
        <f t="shared" si="24"/>
        <v>4.9770000000000003</v>
      </c>
      <c r="Q132" s="29">
        <f t="shared" si="25"/>
        <v>80.344384256205657</v>
      </c>
      <c r="S132" s="17">
        <f t="shared" si="26"/>
        <v>0.67822805465303915</v>
      </c>
    </row>
    <row r="133" spans="5:20" ht="15" x14ac:dyDescent="0.25">
      <c r="E133" s="165">
        <v>8.8817282152299999</v>
      </c>
      <c r="F133" s="168">
        <v>10.130000000000001</v>
      </c>
      <c r="G133" s="166">
        <v>8.0399999999999999E-2</v>
      </c>
      <c r="H133" s="131">
        <f t="shared" si="18"/>
        <v>0.1693979933110368</v>
      </c>
      <c r="I133" s="131">
        <f t="shared" si="19"/>
        <v>3.2419354838709681E-3</v>
      </c>
      <c r="J133" s="129">
        <f t="shared" si="20"/>
        <v>22.057510311697914</v>
      </c>
      <c r="K133" s="132">
        <f t="shared" si="21"/>
        <v>0.68004048453487265</v>
      </c>
      <c r="L133" s="130">
        <f t="shared" si="22"/>
        <v>0.40266231726613727</v>
      </c>
      <c r="M133" s="130">
        <f t="shared" si="23"/>
        <v>0.59211521434866665</v>
      </c>
      <c r="N133" s="4"/>
      <c r="O133" s="4"/>
      <c r="P133" s="8">
        <f t="shared" si="24"/>
        <v>4.9670000000000005</v>
      </c>
      <c r="Q133" s="29">
        <f t="shared" si="25"/>
        <v>80.247181029690154</v>
      </c>
      <c r="S133" s="17">
        <f t="shared" si="26"/>
        <v>0.68004048453487265</v>
      </c>
    </row>
    <row r="134" spans="5:20" ht="15" x14ac:dyDescent="0.25">
      <c r="E134" s="165">
        <v>8.6981792968899985</v>
      </c>
      <c r="F134" s="168">
        <v>10.23</v>
      </c>
      <c r="G134" s="166">
        <v>8.0399999999999999E-2</v>
      </c>
      <c r="H134" s="131">
        <f t="shared" si="18"/>
        <v>0.17107023411371239</v>
      </c>
      <c r="I134" s="131">
        <f t="shared" si="19"/>
        <v>3.2419354838709681E-3</v>
      </c>
      <c r="J134" s="129">
        <f t="shared" si="20"/>
        <v>21.998583180919329</v>
      </c>
      <c r="K134" s="132">
        <f t="shared" si="21"/>
        <v>0.68186209432843781</v>
      </c>
      <c r="L134" s="130">
        <f t="shared" si="22"/>
        <v>0.3953972501481115</v>
      </c>
      <c r="M134" s="130">
        <f t="shared" si="23"/>
        <v>0.57987861979266653</v>
      </c>
      <c r="N134" s="4"/>
      <c r="O134" s="4"/>
      <c r="P134" s="8">
        <f t="shared" si="24"/>
        <v>4.9570000000000007</v>
      </c>
      <c r="Q134" s="29">
        <f t="shared" si="25"/>
        <v>80.14994945033709</v>
      </c>
      <c r="S134" s="17">
        <f t="shared" si="26"/>
        <v>0.68186209432843781</v>
      </c>
    </row>
    <row r="135" spans="5:20" ht="15" x14ac:dyDescent="0.25">
      <c r="E135" s="165">
        <v>8.9836998365299987</v>
      </c>
      <c r="F135" s="168">
        <v>10.329999999999998</v>
      </c>
      <c r="G135" s="166">
        <v>8.0399999999999999E-2</v>
      </c>
      <c r="H135" s="131">
        <f t="shared" ref="H135:H198" si="28">+((F135/10)/$G$13)</f>
        <v>0.17274247491638794</v>
      </c>
      <c r="I135" s="131">
        <f t="shared" ref="I135:I198" si="29">((+G135/10)/$G$14)</f>
        <v>3.2419354838709681E-3</v>
      </c>
      <c r="J135" s="129">
        <f t="shared" ref="J135:J198" si="30">+($G$13^2/2)*(Q135*PI()/180-((F135/10)/$G$13)*SIN(Q135*PI()/180))</f>
        <v>21.939673413127476</v>
      </c>
      <c r="K135" s="132">
        <f t="shared" ref="K135:K198" si="31">+$H$26/J135</f>
        <v>0.68369294827446414</v>
      </c>
      <c r="L135" s="130">
        <f t="shared" ref="L135:L198" si="32">+E135/J135</f>
        <v>0.40947281517666778</v>
      </c>
      <c r="M135" s="130">
        <f t="shared" ref="M135:M198" si="33">+L135/K135</f>
        <v>0.59891332243533324</v>
      </c>
      <c r="N135" s="4"/>
      <c r="O135" s="4"/>
      <c r="P135" s="8">
        <f t="shared" ref="P135:P198" si="34">+$G$13-(F135/10)</f>
        <v>4.947000000000001</v>
      </c>
      <c r="Q135" s="29">
        <f t="shared" ref="Q135:Q198" si="35">+DEGREES(ACOS((F135/10)/$G$13))</f>
        <v>80.052689213062877</v>
      </c>
      <c r="S135" s="17">
        <f t="shared" ref="S135:S198" si="36">+K135</f>
        <v>0.68369294827446414</v>
      </c>
      <c r="T135" s="63"/>
    </row>
    <row r="136" spans="5:20" ht="15" x14ac:dyDescent="0.25">
      <c r="E136" s="165">
        <v>9.0958686199599992</v>
      </c>
      <c r="F136" s="168">
        <v>10.43</v>
      </c>
      <c r="G136" s="166">
        <v>8.0399999999999999E-2</v>
      </c>
      <c r="H136" s="131">
        <f t="shared" si="28"/>
        <v>0.17441471571906353</v>
      </c>
      <c r="I136" s="131">
        <f t="shared" si="29"/>
        <v>3.2419354838709681E-3</v>
      </c>
      <c r="J136" s="129">
        <f t="shared" si="30"/>
        <v>21.880781183242895</v>
      </c>
      <c r="K136" s="132">
        <f t="shared" si="31"/>
        <v>0.6855331111984041</v>
      </c>
      <c r="L136" s="130">
        <f t="shared" si="32"/>
        <v>0.41570127427287418</v>
      </c>
      <c r="M136" s="130">
        <f t="shared" si="33"/>
        <v>0.60639124133066657</v>
      </c>
      <c r="N136" s="4"/>
      <c r="O136" s="4"/>
      <c r="P136" s="8">
        <f t="shared" si="34"/>
        <v>4.9370000000000003</v>
      </c>
      <c r="Q136" s="29">
        <f t="shared" si="35"/>
        <v>79.955400012003537</v>
      </c>
      <c r="S136" s="17">
        <f t="shared" si="36"/>
        <v>0.6855331111984041</v>
      </c>
      <c r="T136" s="70"/>
    </row>
    <row r="137" spans="5:20" ht="15" x14ac:dyDescent="0.25">
      <c r="E137" s="165">
        <v>9.1264601063499988</v>
      </c>
      <c r="F137" s="168">
        <v>10.53</v>
      </c>
      <c r="G137" s="166">
        <v>8.0399999999999999E-2</v>
      </c>
      <c r="H137" s="131">
        <f t="shared" si="28"/>
        <v>0.17608695652173911</v>
      </c>
      <c r="I137" s="131">
        <f t="shared" si="29"/>
        <v>3.2419354838709681E-3</v>
      </c>
      <c r="J137" s="129">
        <f t="shared" si="30"/>
        <v>21.821906666342443</v>
      </c>
      <c r="K137" s="132">
        <f t="shared" si="31"/>
        <v>0.68738264851694286</v>
      </c>
      <c r="L137" s="130">
        <f t="shared" si="32"/>
        <v>0.41822468796580548</v>
      </c>
      <c r="M137" s="130">
        <f t="shared" si="33"/>
        <v>0.6084306737566666</v>
      </c>
      <c r="N137" s="4"/>
      <c r="O137" s="4"/>
      <c r="P137" s="8">
        <f t="shared" si="34"/>
        <v>4.9270000000000005</v>
      </c>
      <c r="Q137" s="29">
        <f t="shared" si="35"/>
        <v>79.858081540505182</v>
      </c>
      <c r="S137" s="17">
        <f t="shared" si="36"/>
        <v>0.68738264851694286</v>
      </c>
      <c r="T137" s="70"/>
    </row>
    <row r="138" spans="5:20" ht="15" x14ac:dyDescent="0.25">
      <c r="E138" s="165">
        <v>9.1672487548700001</v>
      </c>
      <c r="F138" s="168">
        <v>10.630000000000003</v>
      </c>
      <c r="G138" s="166">
        <v>8.0399999999999999E-2</v>
      </c>
      <c r="H138" s="131">
        <f t="shared" si="28"/>
        <v>0.17775919732441472</v>
      </c>
      <c r="I138" s="131">
        <f t="shared" si="29"/>
        <v>3.2419354838709681E-3</v>
      </c>
      <c r="J138" s="129">
        <f t="shared" si="30"/>
        <v>21.763050037661049</v>
      </c>
      <c r="K138" s="132">
        <f t="shared" si="31"/>
        <v>0.68924162624459517</v>
      </c>
      <c r="L138" s="130">
        <f t="shared" si="32"/>
        <v>0.42122996266635593</v>
      </c>
      <c r="M138" s="130">
        <f t="shared" si="33"/>
        <v>0.61114991699133336</v>
      </c>
      <c r="N138" s="4"/>
      <c r="O138" s="4"/>
      <c r="P138" s="8">
        <f t="shared" si="34"/>
        <v>4.9169999999999998</v>
      </c>
      <c r="Q138" s="29">
        <f t="shared" si="35"/>
        <v>79.760733491114465</v>
      </c>
      <c r="S138" s="17">
        <f t="shared" si="36"/>
        <v>0.68924162624459517</v>
      </c>
      <c r="T138" s="70"/>
    </row>
    <row r="139" spans="5:20" ht="15" x14ac:dyDescent="0.25">
      <c r="E139" s="165">
        <v>9.3406005110799999</v>
      </c>
      <c r="F139" s="168">
        <v>10.73</v>
      </c>
      <c r="G139" s="166">
        <v>8.0399999999999999E-2</v>
      </c>
      <c r="H139" s="131">
        <f t="shared" si="28"/>
        <v>0.17943143812709028</v>
      </c>
      <c r="I139" s="131">
        <f t="shared" si="29"/>
        <v>3.2419354838709681E-3</v>
      </c>
      <c r="J139" s="129">
        <f t="shared" si="30"/>
        <v>21.704211472593485</v>
      </c>
      <c r="K139" s="132">
        <f t="shared" si="31"/>
        <v>0.69111011100038899</v>
      </c>
      <c r="L139" s="130">
        <f t="shared" si="32"/>
        <v>0.43035889706818592</v>
      </c>
      <c r="M139" s="130">
        <f t="shared" si="33"/>
        <v>0.62270670073866663</v>
      </c>
      <c r="N139" s="4"/>
      <c r="O139" s="4"/>
      <c r="P139" s="8">
        <f t="shared" si="34"/>
        <v>4.907</v>
      </c>
      <c r="Q139" s="29">
        <f t="shared" si="35"/>
        <v>79.663355555568842</v>
      </c>
      <c r="S139" s="17">
        <f t="shared" si="36"/>
        <v>0.69111011100038899</v>
      </c>
    </row>
    <row r="140" spans="5:20" ht="15" x14ac:dyDescent="0.25">
      <c r="E140" s="165">
        <v>9.4221778081200007</v>
      </c>
      <c r="F140" s="168">
        <v>10.82</v>
      </c>
      <c r="G140" s="166">
        <v>8.0399999999999999E-2</v>
      </c>
      <c r="H140" s="131">
        <f t="shared" si="28"/>
        <v>0.18093645484949833</v>
      </c>
      <c r="I140" s="131">
        <f t="shared" si="29"/>
        <v>3.2419354838709681E-3</v>
      </c>
      <c r="J140" s="129">
        <f t="shared" si="30"/>
        <v>21.651272353516443</v>
      </c>
      <c r="K140" s="132">
        <f t="shared" si="31"/>
        <v>0.69279993134277895</v>
      </c>
      <c r="L140" s="130">
        <f t="shared" si="32"/>
        <v>0.43517894257099948</v>
      </c>
      <c r="M140" s="130">
        <f t="shared" si="33"/>
        <v>0.62814518720800006</v>
      </c>
      <c r="N140" s="4"/>
      <c r="O140" s="4"/>
      <c r="P140" s="8">
        <f t="shared" si="34"/>
        <v>4.8980000000000006</v>
      </c>
      <c r="Q140" s="29">
        <f t="shared" si="35"/>
        <v>79.575689605476484</v>
      </c>
      <c r="S140" s="17">
        <f t="shared" si="36"/>
        <v>0.69279993134277895</v>
      </c>
    </row>
    <row r="141" spans="5:20" ht="15" x14ac:dyDescent="0.25">
      <c r="E141" s="165">
        <v>9.4323749702499988</v>
      </c>
      <c r="F141" s="168">
        <v>10.920000000000002</v>
      </c>
      <c r="G141" s="166">
        <v>8.0399999999999999E-2</v>
      </c>
      <c r="H141" s="131">
        <f t="shared" si="28"/>
        <v>0.18260869565217391</v>
      </c>
      <c r="I141" s="131">
        <f t="shared" si="29"/>
        <v>3.2419354838709681E-3</v>
      </c>
      <c r="J141" s="129">
        <f t="shared" si="30"/>
        <v>21.592468593107849</v>
      </c>
      <c r="K141" s="132">
        <f t="shared" si="31"/>
        <v>0.69468666518231659</v>
      </c>
      <c r="L141" s="130">
        <f t="shared" si="32"/>
        <v>0.43683634085547496</v>
      </c>
      <c r="M141" s="130">
        <f t="shared" si="33"/>
        <v>0.62882499801666658</v>
      </c>
      <c r="N141" s="4"/>
      <c r="O141" s="4"/>
      <c r="P141" s="8">
        <f t="shared" si="34"/>
        <v>4.8879999999999999</v>
      </c>
      <c r="Q141" s="29">
        <f t="shared" si="35"/>
        <v>79.478254034032091</v>
      </c>
      <c r="S141" s="17">
        <f t="shared" si="36"/>
        <v>0.69468666518231659</v>
      </c>
    </row>
    <row r="142" spans="5:20" ht="15" x14ac:dyDescent="0.25">
      <c r="E142" s="165">
        <v>9.5343465915499994</v>
      </c>
      <c r="F142" s="168">
        <v>11.02</v>
      </c>
      <c r="G142" s="166">
        <v>8.0399999999999999E-2</v>
      </c>
      <c r="H142" s="131">
        <f t="shared" si="28"/>
        <v>0.18428093645484947</v>
      </c>
      <c r="I142" s="131">
        <f t="shared" si="29"/>
        <v>3.2419354838709681E-3</v>
      </c>
      <c r="J142" s="129">
        <f t="shared" si="30"/>
        <v>21.533683405878008</v>
      </c>
      <c r="K142" s="132">
        <f t="shared" si="31"/>
        <v>0.69658310272665558</v>
      </c>
      <c r="L142" s="130">
        <f t="shared" si="32"/>
        <v>0.44276431541421413</v>
      </c>
      <c r="M142" s="130">
        <f t="shared" si="33"/>
        <v>0.63562310610333328</v>
      </c>
      <c r="N142" s="4"/>
      <c r="O142" s="4"/>
      <c r="P142" s="8">
        <f t="shared" si="34"/>
        <v>4.8780000000000001</v>
      </c>
      <c r="Q142" s="29">
        <f t="shared" si="35"/>
        <v>79.380787677804918</v>
      </c>
      <c r="S142" s="17">
        <f t="shared" si="36"/>
        <v>0.69658310272665558</v>
      </c>
    </row>
    <row r="143" spans="5:20" ht="15" x14ac:dyDescent="0.25">
      <c r="E143" s="165">
        <v>9.6261210507200001</v>
      </c>
      <c r="F143" s="168">
        <v>11.12</v>
      </c>
      <c r="G143" s="166">
        <v>8.0399999999999999E-2</v>
      </c>
      <c r="H143" s="131">
        <f t="shared" si="28"/>
        <v>0.18595317725752505</v>
      </c>
      <c r="I143" s="131">
        <f t="shared" si="29"/>
        <v>3.2419354838709681E-3</v>
      </c>
      <c r="J143" s="129">
        <f t="shared" si="30"/>
        <v>21.474916967861944</v>
      </c>
      <c r="K143" s="132">
        <f t="shared" si="31"/>
        <v>0.69848931301797756</v>
      </c>
      <c r="L143" s="130">
        <f t="shared" si="32"/>
        <v>0.44824951198302038</v>
      </c>
      <c r="M143" s="130">
        <f t="shared" si="33"/>
        <v>0.64174140338133334</v>
      </c>
      <c r="N143" s="4"/>
      <c r="O143" s="4"/>
      <c r="P143" s="8">
        <f t="shared" si="34"/>
        <v>4.8680000000000003</v>
      </c>
      <c r="Q143" s="29">
        <f t="shared" si="35"/>
        <v>79.283290225282769</v>
      </c>
      <c r="S143" s="17">
        <f t="shared" si="36"/>
        <v>0.69848931301797756</v>
      </c>
    </row>
    <row r="144" spans="5:20" ht="15" x14ac:dyDescent="0.25">
      <c r="E144" s="165">
        <v>9.7280926720200007</v>
      </c>
      <c r="F144" s="168">
        <v>11.22</v>
      </c>
      <c r="G144" s="166">
        <v>8.0399999999999999E-2</v>
      </c>
      <c r="H144" s="131">
        <f t="shared" si="28"/>
        <v>0.18762541806020067</v>
      </c>
      <c r="I144" s="131">
        <f t="shared" si="29"/>
        <v>3.2419354838709681E-3</v>
      </c>
      <c r="J144" s="129">
        <f t="shared" si="30"/>
        <v>21.416169455263191</v>
      </c>
      <c r="K144" s="132">
        <f t="shared" si="31"/>
        <v>0.70040536573703815</v>
      </c>
      <c r="L144" s="130">
        <f t="shared" si="32"/>
        <v>0.4542405537246646</v>
      </c>
      <c r="M144" s="130">
        <f t="shared" si="33"/>
        <v>0.64853951146800004</v>
      </c>
      <c r="N144" s="4"/>
      <c r="O144" s="4"/>
      <c r="P144" s="8">
        <f t="shared" si="34"/>
        <v>4.8580000000000005</v>
      </c>
      <c r="Q144" s="29">
        <f t="shared" si="35"/>
        <v>79.185761364095825</v>
      </c>
      <c r="S144" s="17">
        <f t="shared" si="36"/>
        <v>0.70040536573703815</v>
      </c>
    </row>
    <row r="145" spans="5:19" ht="15" x14ac:dyDescent="0.25">
      <c r="E145" s="165">
        <v>9.63631821285</v>
      </c>
      <c r="F145" s="168">
        <v>11.31</v>
      </c>
      <c r="G145" s="166">
        <v>8.0399999999999999E-2</v>
      </c>
      <c r="H145" s="131">
        <f t="shared" si="28"/>
        <v>0.18913043478260869</v>
      </c>
      <c r="I145" s="131">
        <f t="shared" si="29"/>
        <v>3.2419354838709681E-3</v>
      </c>
      <c r="J145" s="129">
        <f t="shared" si="30"/>
        <v>21.363313020925602</v>
      </c>
      <c r="K145" s="132">
        <f t="shared" si="31"/>
        <v>0.70213828657134469</v>
      </c>
      <c r="L145" s="130">
        <f t="shared" si="32"/>
        <v>0.45106853058844942</v>
      </c>
      <c r="M145" s="130">
        <f t="shared" si="33"/>
        <v>0.64242121418999998</v>
      </c>
      <c r="N145" s="4"/>
      <c r="O145" s="4"/>
      <c r="P145" s="8">
        <f t="shared" si="34"/>
        <v>4.8490000000000002</v>
      </c>
      <c r="Q145" s="29">
        <f t="shared" si="35"/>
        <v>79.097958275746464</v>
      </c>
      <c r="S145" s="17">
        <f t="shared" si="36"/>
        <v>0.70213828657134469</v>
      </c>
    </row>
    <row r="146" spans="5:19" ht="15" x14ac:dyDescent="0.25">
      <c r="E146" s="165">
        <v>9.6261210507200001</v>
      </c>
      <c r="F146" s="168">
        <v>11.41</v>
      </c>
      <c r="G146" s="166">
        <v>8.0399999999999999E-2</v>
      </c>
      <c r="H146" s="131">
        <f t="shared" si="28"/>
        <v>0.19080267558528427</v>
      </c>
      <c r="I146" s="131">
        <f t="shared" si="29"/>
        <v>3.2419354838709681E-3</v>
      </c>
      <c r="J146" s="129">
        <f t="shared" si="30"/>
        <v>21.304601952672098</v>
      </c>
      <c r="K146" s="132">
        <f t="shared" si="31"/>
        <v>0.70407323419242052</v>
      </c>
      <c r="L146" s="130">
        <f t="shared" si="32"/>
        <v>0.45183294539387808</v>
      </c>
      <c r="M146" s="130">
        <f t="shared" si="33"/>
        <v>0.64174140338133334</v>
      </c>
      <c r="N146" s="4"/>
      <c r="O146" s="4"/>
      <c r="P146" s="8">
        <f t="shared" si="34"/>
        <v>4.8390000000000004</v>
      </c>
      <c r="Q146" s="29">
        <f t="shared" si="35"/>
        <v>79.000368874401786</v>
      </c>
      <c r="S146" s="17">
        <f t="shared" si="36"/>
        <v>0.70407323419242052</v>
      </c>
    </row>
    <row r="147" spans="5:19" ht="15" x14ac:dyDescent="0.25">
      <c r="E147" s="165">
        <v>9.6771068613699995</v>
      </c>
      <c r="F147" s="168">
        <v>11.5</v>
      </c>
      <c r="G147" s="166">
        <v>8.0399999999999999E-2</v>
      </c>
      <c r="H147" s="131">
        <f t="shared" si="28"/>
        <v>0.19230769230769229</v>
      </c>
      <c r="I147" s="131">
        <f t="shared" si="29"/>
        <v>3.2419354838709681E-3</v>
      </c>
      <c r="J147" s="129">
        <f t="shared" si="30"/>
        <v>21.251778605161984</v>
      </c>
      <c r="K147" s="132">
        <f t="shared" si="31"/>
        <v>0.70582327619188312</v>
      </c>
      <c r="L147" s="130">
        <f t="shared" si="32"/>
        <v>0.45535515126340831</v>
      </c>
      <c r="M147" s="130">
        <f t="shared" si="33"/>
        <v>0.64514045742466664</v>
      </c>
      <c r="N147" s="4"/>
      <c r="O147" s="4"/>
      <c r="P147" s="8">
        <f t="shared" si="34"/>
        <v>4.83</v>
      </c>
      <c r="Q147" s="29">
        <f t="shared" si="35"/>
        <v>78.912510789029369</v>
      </c>
      <c r="S147" s="17">
        <f t="shared" si="36"/>
        <v>0.70582327619188312</v>
      </c>
    </row>
    <row r="148" spans="5:19" ht="15" x14ac:dyDescent="0.25">
      <c r="E148" s="165">
        <v>9.7484869962799987</v>
      </c>
      <c r="F148" s="168">
        <v>11.61</v>
      </c>
      <c r="G148" s="166">
        <v>8.0399999999999999E-2</v>
      </c>
      <c r="H148" s="131">
        <f t="shared" si="28"/>
        <v>0.19414715719063544</v>
      </c>
      <c r="I148" s="131">
        <f t="shared" si="29"/>
        <v>3.2419354838709681E-3</v>
      </c>
      <c r="J148" s="129">
        <f t="shared" si="30"/>
        <v>21.187238305175498</v>
      </c>
      <c r="K148" s="132">
        <f t="shared" si="31"/>
        <v>0.70797334621642904</v>
      </c>
      <c r="L148" s="130">
        <f t="shared" si="32"/>
        <v>0.46011126395357971</v>
      </c>
      <c r="M148" s="130">
        <f t="shared" si="33"/>
        <v>0.6498991330853332</v>
      </c>
      <c r="N148" s="4"/>
      <c r="O148" s="4"/>
      <c r="P148" s="8">
        <f t="shared" si="34"/>
        <v>4.8190000000000008</v>
      </c>
      <c r="Q148" s="29">
        <f t="shared" si="35"/>
        <v>78.805092797459864</v>
      </c>
      <c r="S148" s="17">
        <f t="shared" si="36"/>
        <v>0.70797334621642904</v>
      </c>
    </row>
    <row r="149" spans="5:19" ht="15" x14ac:dyDescent="0.25">
      <c r="E149" s="165">
        <v>9.9320359146200001</v>
      </c>
      <c r="F149" s="168">
        <v>11.71</v>
      </c>
      <c r="G149" s="166">
        <v>8.0399999999999999E-2</v>
      </c>
      <c r="H149" s="131">
        <f t="shared" si="28"/>
        <v>0.19581939799331102</v>
      </c>
      <c r="I149" s="131">
        <f t="shared" si="29"/>
        <v>3.2419354838709681E-3</v>
      </c>
      <c r="J149" s="129">
        <f t="shared" si="30"/>
        <v>21.128586079866206</v>
      </c>
      <c r="K149" s="132">
        <f t="shared" si="31"/>
        <v>0.70993865577658122</v>
      </c>
      <c r="L149" s="130">
        <f t="shared" si="32"/>
        <v>0.47007574842333666</v>
      </c>
      <c r="M149" s="130">
        <f t="shared" si="33"/>
        <v>0.66213572764133333</v>
      </c>
      <c r="N149" s="4"/>
      <c r="O149" s="4"/>
      <c r="P149" s="8">
        <f t="shared" si="34"/>
        <v>4.8090000000000002</v>
      </c>
      <c r="Q149" s="29">
        <f t="shared" si="35"/>
        <v>78.707405489332231</v>
      </c>
      <c r="S149" s="17">
        <f t="shared" si="36"/>
        <v>0.70993865577658122</v>
      </c>
    </row>
    <row r="150" spans="5:19" ht="15" x14ac:dyDescent="0.25">
      <c r="E150" s="165">
        <v>10.044204698049999</v>
      </c>
      <c r="F150" s="168">
        <v>11.81</v>
      </c>
      <c r="G150" s="166">
        <v>8.0399999999999999E-2</v>
      </c>
      <c r="H150" s="131">
        <f t="shared" si="28"/>
        <v>0.19749163879598661</v>
      </c>
      <c r="I150" s="131">
        <f t="shared" si="29"/>
        <v>3.2419354838709681E-3</v>
      </c>
      <c r="J150" s="129">
        <f t="shared" si="30"/>
        <v>21.069953823103031</v>
      </c>
      <c r="K150" s="132">
        <f t="shared" si="31"/>
        <v>0.71191423227290718</v>
      </c>
      <c r="L150" s="130">
        <f t="shared" si="32"/>
        <v>0.47670748509361283</v>
      </c>
      <c r="M150" s="130">
        <f t="shared" si="33"/>
        <v>0.66961364653666655</v>
      </c>
      <c r="N150" s="4"/>
      <c r="O150" s="4"/>
      <c r="P150" s="8">
        <f t="shared" si="34"/>
        <v>4.7990000000000004</v>
      </c>
      <c r="Q150" s="29">
        <f t="shared" si="35"/>
        <v>78.609684911556656</v>
      </c>
      <c r="S150" s="17">
        <f t="shared" si="36"/>
        <v>0.71191423227290718</v>
      </c>
    </row>
    <row r="151" spans="5:19" ht="15" x14ac:dyDescent="0.25">
      <c r="E151" s="165">
        <v>9.8708529418399991</v>
      </c>
      <c r="F151" s="168">
        <v>11.91</v>
      </c>
      <c r="G151" s="166">
        <v>8.0399999999999999E-2</v>
      </c>
      <c r="H151" s="131">
        <f t="shared" si="28"/>
        <v>0.19916387959866219</v>
      </c>
      <c r="I151" s="131">
        <f t="shared" si="29"/>
        <v>3.2419354838709681E-3</v>
      </c>
      <c r="J151" s="129">
        <f t="shared" si="30"/>
        <v>21.011341712302055</v>
      </c>
      <c r="K151" s="132">
        <f t="shared" si="31"/>
        <v>0.71390014999458895</v>
      </c>
      <c r="L151" s="130">
        <f t="shared" si="32"/>
        <v>0.46978689305027366</v>
      </c>
      <c r="M151" s="130">
        <f t="shared" si="33"/>
        <v>0.65805686278933329</v>
      </c>
      <c r="N151" s="4"/>
      <c r="O151" s="4"/>
      <c r="P151" s="8">
        <f t="shared" si="34"/>
        <v>4.7890000000000006</v>
      </c>
      <c r="Q151" s="29">
        <f t="shared" si="35"/>
        <v>78.511930745567483</v>
      </c>
      <c r="S151" s="17">
        <f t="shared" si="36"/>
        <v>0.71390014999458895</v>
      </c>
    </row>
    <row r="152" spans="5:19" ht="15" x14ac:dyDescent="0.25">
      <c r="E152" s="165">
        <v>9.8402614554499994</v>
      </c>
      <c r="F152" s="168">
        <v>12.010000000000002</v>
      </c>
      <c r="G152" s="166">
        <v>8.0399999999999999E-2</v>
      </c>
      <c r="H152" s="131">
        <f t="shared" si="28"/>
        <v>0.2008361204013378</v>
      </c>
      <c r="I152" s="131">
        <f t="shared" si="29"/>
        <v>3.2419354838709681E-3</v>
      </c>
      <c r="J152" s="129">
        <f t="shared" si="30"/>
        <v>20.952749925062339</v>
      </c>
      <c r="K152" s="132">
        <f t="shared" si="31"/>
        <v>0.71589648392920302</v>
      </c>
      <c r="L152" s="130">
        <f t="shared" si="32"/>
        <v>0.46964057179338109</v>
      </c>
      <c r="M152" s="130">
        <f t="shared" si="33"/>
        <v>0.65601743036333326</v>
      </c>
      <c r="N152" s="4"/>
      <c r="O152" s="4"/>
      <c r="P152" s="8">
        <f t="shared" si="34"/>
        <v>4.7789999999999999</v>
      </c>
      <c r="Q152" s="29">
        <f t="shared" si="35"/>
        <v>78.414142671859864</v>
      </c>
      <c r="S152" s="17">
        <f t="shared" si="36"/>
        <v>0.71589648392920302</v>
      </c>
    </row>
    <row r="153" spans="5:19" ht="15" x14ac:dyDescent="0.25">
      <c r="E153" s="165">
        <v>9.4527692945100004</v>
      </c>
      <c r="F153" s="168">
        <v>12.11</v>
      </c>
      <c r="G153" s="166">
        <v>8.0399999999999999E-2</v>
      </c>
      <c r="H153" s="131">
        <f t="shared" si="28"/>
        <v>0.20250836120401333</v>
      </c>
      <c r="I153" s="131">
        <f t="shared" si="29"/>
        <v>3.2419354838709681E-3</v>
      </c>
      <c r="J153" s="129">
        <f t="shared" si="30"/>
        <v>20.894178639167826</v>
      </c>
      <c r="K153" s="132">
        <f t="shared" si="31"/>
        <v>0.71790330977075534</v>
      </c>
      <c r="L153" s="130">
        <f t="shared" si="32"/>
        <v>0.45241162420187314</v>
      </c>
      <c r="M153" s="130">
        <f t="shared" si="33"/>
        <v>0.63018461963399997</v>
      </c>
      <c r="N153" s="4"/>
      <c r="O153" s="4"/>
      <c r="P153" s="8">
        <f t="shared" si="34"/>
        <v>4.7690000000000001</v>
      </c>
      <c r="Q153" s="29">
        <f t="shared" si="35"/>
        <v>78.316320369979167</v>
      </c>
      <c r="S153" s="17">
        <f t="shared" si="36"/>
        <v>0.71790330977075534</v>
      </c>
    </row>
    <row r="154" spans="5:19" ht="15" x14ac:dyDescent="0.25">
      <c r="E154" s="165">
        <v>9.2896147004299987</v>
      </c>
      <c r="F154" s="168">
        <v>12.219999999999999</v>
      </c>
      <c r="G154" s="166">
        <v>8.0399999999999999E-2</v>
      </c>
      <c r="H154" s="131">
        <f t="shared" si="28"/>
        <v>0.20434782608695651</v>
      </c>
      <c r="I154" s="131">
        <f t="shared" si="29"/>
        <v>3.2419354838709681E-3</v>
      </c>
      <c r="J154" s="129">
        <f t="shared" si="30"/>
        <v>20.829774116151224</v>
      </c>
      <c r="K154" s="132">
        <f t="shared" si="31"/>
        <v>0.72012302756414104</v>
      </c>
      <c r="L154" s="130">
        <f t="shared" si="32"/>
        <v>0.44597769753186678</v>
      </c>
      <c r="M154" s="130">
        <f t="shared" si="33"/>
        <v>0.61930764669533322</v>
      </c>
      <c r="N154" s="4"/>
      <c r="O154" s="4"/>
      <c r="P154" s="8">
        <f t="shared" si="34"/>
        <v>4.7580000000000009</v>
      </c>
      <c r="Q154" s="29">
        <f t="shared" si="35"/>
        <v>78.208675920732517</v>
      </c>
      <c r="S154" s="17">
        <f t="shared" si="36"/>
        <v>0.72012302756414104</v>
      </c>
    </row>
    <row r="155" spans="5:19" ht="15" x14ac:dyDescent="0.25">
      <c r="E155" s="165">
        <v>9.4935579430299981</v>
      </c>
      <c r="F155" s="168">
        <v>12.32</v>
      </c>
      <c r="G155" s="166">
        <v>8.0399999999999999E-2</v>
      </c>
      <c r="H155" s="131">
        <f t="shared" si="28"/>
        <v>0.20602006688963209</v>
      </c>
      <c r="I155" s="131">
        <f t="shared" si="29"/>
        <v>3.2419354838709681E-3</v>
      </c>
      <c r="J155" s="129">
        <f t="shared" si="30"/>
        <v>20.771246462601461</v>
      </c>
      <c r="K155" s="132">
        <f t="shared" si="31"/>
        <v>0.72215213598314554</v>
      </c>
      <c r="L155" s="130">
        <f t="shared" si="32"/>
        <v>0.45705287644259135</v>
      </c>
      <c r="M155" s="130">
        <f t="shared" si="33"/>
        <v>0.63290386286866651</v>
      </c>
      <c r="N155" s="4"/>
      <c r="O155" s="4"/>
      <c r="P155" s="8">
        <f t="shared" si="34"/>
        <v>4.7480000000000002</v>
      </c>
      <c r="Q155" s="29">
        <f t="shared" si="35"/>
        <v>78.110780692322265</v>
      </c>
      <c r="S155" s="17">
        <f t="shared" si="36"/>
        <v>0.72215213598314554</v>
      </c>
    </row>
    <row r="156" spans="5:19" ht="15" x14ac:dyDescent="0.25">
      <c r="E156" s="165">
        <v>9.4935579430299981</v>
      </c>
      <c r="F156" s="168">
        <v>12.42</v>
      </c>
      <c r="G156" s="166">
        <v>8.0399999999999999E-2</v>
      </c>
      <c r="H156" s="131">
        <f t="shared" si="28"/>
        <v>0.20769230769230768</v>
      </c>
      <c r="I156" s="131">
        <f t="shared" si="29"/>
        <v>3.2419354838709681E-3</v>
      </c>
      <c r="J156" s="129">
        <f t="shared" si="30"/>
        <v>20.712739862722348</v>
      </c>
      <c r="K156" s="132">
        <f t="shared" si="31"/>
        <v>0.72419197553850312</v>
      </c>
      <c r="L156" s="130">
        <f t="shared" si="32"/>
        <v>0.45834389877680948</v>
      </c>
      <c r="M156" s="130">
        <f t="shared" si="33"/>
        <v>0.63290386286866651</v>
      </c>
      <c r="N156" s="4"/>
      <c r="O156" s="4"/>
      <c r="P156" s="8">
        <f t="shared" si="34"/>
        <v>4.7380000000000004</v>
      </c>
      <c r="Q156" s="29">
        <f t="shared" si="35"/>
        <v>78.012850236177144</v>
      </c>
      <c r="S156" s="17">
        <f t="shared" si="36"/>
        <v>0.72419197553850312</v>
      </c>
    </row>
    <row r="157" spans="5:19" ht="15" x14ac:dyDescent="0.25">
      <c r="E157" s="165">
        <v>9.3609948353399997</v>
      </c>
      <c r="F157" s="168">
        <v>12.53</v>
      </c>
      <c r="G157" s="166">
        <v>8.0399999999999999E-2</v>
      </c>
      <c r="H157" s="131">
        <f t="shared" si="28"/>
        <v>0.2095317725752508</v>
      </c>
      <c r="I157" s="131">
        <f t="shared" si="29"/>
        <v>3.2419354838709681E-3</v>
      </c>
      <c r="J157" s="129">
        <f t="shared" si="30"/>
        <v>20.648407132964049</v>
      </c>
      <c r="K157" s="132">
        <f t="shared" si="31"/>
        <v>0.7264482874348851</v>
      </c>
      <c r="L157" s="130">
        <f t="shared" si="32"/>
        <v>0.45335191112130313</v>
      </c>
      <c r="M157" s="130">
        <f t="shared" si="33"/>
        <v>0.62406632235600001</v>
      </c>
      <c r="N157" s="4"/>
      <c r="O157" s="4"/>
      <c r="P157" s="8">
        <f t="shared" si="34"/>
        <v>4.7270000000000003</v>
      </c>
      <c r="Q157" s="29">
        <f t="shared" si="35"/>
        <v>77.905085659108508</v>
      </c>
      <c r="S157" s="17">
        <f t="shared" si="36"/>
        <v>0.7264482874348851</v>
      </c>
    </row>
    <row r="158" spans="5:19" ht="15" x14ac:dyDescent="0.25">
      <c r="E158" s="165">
        <v>9.2692203761700007</v>
      </c>
      <c r="F158" s="168">
        <v>12.63</v>
      </c>
      <c r="G158" s="166">
        <v>8.0399999999999999E-2</v>
      </c>
      <c r="H158" s="131">
        <f t="shared" si="28"/>
        <v>0.21120401337792644</v>
      </c>
      <c r="I158" s="131">
        <f t="shared" si="29"/>
        <v>3.2419354838709681E-3</v>
      </c>
      <c r="J158" s="129">
        <f t="shared" si="30"/>
        <v>20.589945327243733</v>
      </c>
      <c r="K158" s="132">
        <f t="shared" si="31"/>
        <v>0.72851091936376555</v>
      </c>
      <c r="L158" s="130">
        <f t="shared" si="32"/>
        <v>0.45018188386859703</v>
      </c>
      <c r="M158" s="130">
        <f t="shared" si="33"/>
        <v>0.61794802507799995</v>
      </c>
      <c r="N158" s="4"/>
      <c r="O158" s="4"/>
      <c r="P158" s="8">
        <f t="shared" si="34"/>
        <v>4.7170000000000005</v>
      </c>
      <c r="Q158" s="29">
        <f t="shared" si="35"/>
        <v>77.807080167396435</v>
      </c>
      <c r="S158" s="17">
        <f t="shared" si="36"/>
        <v>0.72851091936376555</v>
      </c>
    </row>
    <row r="159" spans="5:19" ht="15" x14ac:dyDescent="0.25">
      <c r="E159" s="165">
        <v>9.2386288897799993</v>
      </c>
      <c r="F159" s="168">
        <v>12.73</v>
      </c>
      <c r="G159" s="166">
        <v>8.0399999999999999E-2</v>
      </c>
      <c r="H159" s="131">
        <f t="shared" si="28"/>
        <v>0.21287625418060202</v>
      </c>
      <c r="I159" s="131">
        <f t="shared" si="29"/>
        <v>3.2419354838709681E-3</v>
      </c>
      <c r="J159" s="129">
        <f t="shared" si="30"/>
        <v>20.531505129370736</v>
      </c>
      <c r="K159" s="132">
        <f t="shared" si="31"/>
        <v>0.73058452877583702</v>
      </c>
      <c r="L159" s="130">
        <f t="shared" si="32"/>
        <v>0.44997328893165034</v>
      </c>
      <c r="M159" s="130">
        <f t="shared" si="33"/>
        <v>0.61590859265199993</v>
      </c>
      <c r="N159" s="4"/>
      <c r="O159" s="4"/>
      <c r="P159" s="8">
        <f t="shared" si="34"/>
        <v>4.7070000000000007</v>
      </c>
      <c r="Q159" s="29">
        <f t="shared" si="35"/>
        <v>77.709038438831868</v>
      </c>
      <c r="S159" s="17">
        <f t="shared" si="36"/>
        <v>0.73058452877583702</v>
      </c>
    </row>
    <row r="160" spans="5:19" ht="15" x14ac:dyDescent="0.25">
      <c r="E160" s="165">
        <v>9.3202061868200001</v>
      </c>
      <c r="F160" s="168">
        <v>12.829999999999998</v>
      </c>
      <c r="G160" s="166">
        <v>8.0399999999999999E-2</v>
      </c>
      <c r="H160" s="131">
        <f t="shared" si="28"/>
        <v>0.21454849498327758</v>
      </c>
      <c r="I160" s="131">
        <f t="shared" si="29"/>
        <v>3.2419354838709681E-3</v>
      </c>
      <c r="J160" s="129">
        <f t="shared" si="30"/>
        <v>20.473086718516075</v>
      </c>
      <c r="K160" s="132">
        <f t="shared" si="31"/>
        <v>0.73266919669879782</v>
      </c>
      <c r="L160" s="130">
        <f t="shared" si="32"/>
        <v>0.45524186533097166</v>
      </c>
      <c r="M160" s="130">
        <f t="shared" si="33"/>
        <v>0.62134707912133336</v>
      </c>
      <c r="N160" s="4"/>
      <c r="O160" s="4"/>
      <c r="P160" s="8">
        <f t="shared" si="34"/>
        <v>4.697000000000001</v>
      </c>
      <c r="Q160" s="29">
        <f t="shared" si="35"/>
        <v>77.610960145799879</v>
      </c>
      <c r="S160" s="17">
        <f t="shared" si="36"/>
        <v>0.73266919669879782</v>
      </c>
    </row>
    <row r="161" spans="5:19" ht="15" x14ac:dyDescent="0.25">
      <c r="E161" s="165">
        <v>9.2692203761700007</v>
      </c>
      <c r="F161" s="168">
        <v>12.92</v>
      </c>
      <c r="G161" s="166">
        <v>8.0399999999999999E-2</v>
      </c>
      <c r="H161" s="131">
        <f t="shared" si="28"/>
        <v>0.2160535117056856</v>
      </c>
      <c r="I161" s="131">
        <f t="shared" si="29"/>
        <v>3.2419354838709681E-3</v>
      </c>
      <c r="J161" s="129">
        <f t="shared" si="30"/>
        <v>20.420528924893972</v>
      </c>
      <c r="K161" s="132">
        <f t="shared" si="31"/>
        <v>0.73455492045135085</v>
      </c>
      <c r="L161" s="130">
        <f t="shared" si="32"/>
        <v>0.45391676240423967</v>
      </c>
      <c r="M161" s="130">
        <f t="shared" si="33"/>
        <v>0.61794802507800006</v>
      </c>
      <c r="N161" s="4"/>
      <c r="O161" s="4"/>
      <c r="P161" s="8">
        <f t="shared" si="34"/>
        <v>4.6880000000000006</v>
      </c>
      <c r="Q161" s="29">
        <f t="shared" si="35"/>
        <v>77.522658147839707</v>
      </c>
      <c r="S161" s="17">
        <f t="shared" si="36"/>
        <v>0.73455492045135085</v>
      </c>
    </row>
    <row r="162" spans="5:19" ht="15" x14ac:dyDescent="0.25">
      <c r="E162" s="165">
        <v>9.33040334895</v>
      </c>
      <c r="F162" s="168">
        <v>13.03</v>
      </c>
      <c r="G162" s="166">
        <v>8.0399999999999999E-2</v>
      </c>
      <c r="H162" s="131">
        <f t="shared" si="28"/>
        <v>0.21789297658862875</v>
      </c>
      <c r="I162" s="131">
        <f t="shared" si="29"/>
        <v>3.2419354838709681E-3</v>
      </c>
      <c r="J162" s="129">
        <f t="shared" si="30"/>
        <v>20.356315975550473</v>
      </c>
      <c r="K162" s="132">
        <f t="shared" si="31"/>
        <v>0.7368720360804073</v>
      </c>
      <c r="L162" s="130">
        <f t="shared" si="32"/>
        <v>0.45835422087948252</v>
      </c>
      <c r="M162" s="130">
        <f t="shared" si="33"/>
        <v>0.62202688992999999</v>
      </c>
      <c r="N162" s="4"/>
      <c r="O162" s="4"/>
      <c r="P162" s="8">
        <f t="shared" si="34"/>
        <v>4.6770000000000005</v>
      </c>
      <c r="Q162" s="29">
        <f t="shared" si="35"/>
        <v>77.414692550661741</v>
      </c>
      <c r="S162" s="17">
        <f t="shared" si="36"/>
        <v>0.7368720360804073</v>
      </c>
    </row>
    <row r="163" spans="5:19" ht="15" x14ac:dyDescent="0.25">
      <c r="E163" s="165">
        <v>9.2284317276499994</v>
      </c>
      <c r="F163" s="168">
        <v>13.119999999999997</v>
      </c>
      <c r="G163" s="166">
        <v>8.0399999999999999E-2</v>
      </c>
      <c r="H163" s="131">
        <f t="shared" si="28"/>
        <v>0.21939799331103674</v>
      </c>
      <c r="I163" s="131">
        <f t="shared" si="29"/>
        <v>3.2419354838709681E-3</v>
      </c>
      <c r="J163" s="129">
        <f t="shared" si="30"/>
        <v>20.303798190281576</v>
      </c>
      <c r="K163" s="132">
        <f t="shared" si="31"/>
        <v>0.73877802859465769</v>
      </c>
      <c r="L163" s="130">
        <f t="shared" si="32"/>
        <v>0.45451750658491047</v>
      </c>
      <c r="M163" s="130">
        <f t="shared" si="33"/>
        <v>0.61522878184333329</v>
      </c>
      <c r="N163" s="4"/>
      <c r="O163" s="4"/>
      <c r="P163" s="8">
        <f t="shared" si="34"/>
        <v>4.668000000000001</v>
      </c>
      <c r="Q163" s="29">
        <f t="shared" si="35"/>
        <v>77.326323283698429</v>
      </c>
      <c r="S163" s="17">
        <f t="shared" si="36"/>
        <v>0.73877802859465769</v>
      </c>
    </row>
    <row r="164" spans="5:19" ht="15" x14ac:dyDescent="0.25">
      <c r="E164" s="165">
        <v>9.3100090246899985</v>
      </c>
      <c r="F164" s="168">
        <v>13.22</v>
      </c>
      <c r="G164" s="166">
        <v>8.0399999999999999E-2</v>
      </c>
      <c r="H164" s="131">
        <f t="shared" si="28"/>
        <v>0.22107023411371238</v>
      </c>
      <c r="I164" s="131">
        <f t="shared" si="29"/>
        <v>3.2419354838709681E-3</v>
      </c>
      <c r="J164" s="129">
        <f t="shared" si="30"/>
        <v>20.245466464572601</v>
      </c>
      <c r="K164" s="132">
        <f t="shared" si="31"/>
        <v>0.74090661364846266</v>
      </c>
      <c r="L164" s="130">
        <f t="shared" si="32"/>
        <v>0.45985648396797957</v>
      </c>
      <c r="M164" s="130">
        <f t="shared" si="33"/>
        <v>0.62066726831266661</v>
      </c>
      <c r="N164" s="4"/>
      <c r="O164" s="4"/>
      <c r="P164" s="8">
        <f t="shared" si="34"/>
        <v>4.6580000000000004</v>
      </c>
      <c r="Q164" s="29">
        <f t="shared" si="35"/>
        <v>77.228099239180622</v>
      </c>
      <c r="S164" s="17">
        <f t="shared" si="36"/>
        <v>0.74090661364846266</v>
      </c>
    </row>
    <row r="165" spans="5:19" ht="15" x14ac:dyDescent="0.25">
      <c r="E165" s="165">
        <v>9.3100090246899985</v>
      </c>
      <c r="F165" s="168">
        <v>13.309999999999999</v>
      </c>
      <c r="G165" s="166">
        <v>8.0399999999999999E-2</v>
      </c>
      <c r="H165" s="131">
        <f t="shared" si="28"/>
        <v>0.22257525083612037</v>
      </c>
      <c r="I165" s="131">
        <f t="shared" si="29"/>
        <v>3.2419354838709681E-3</v>
      </c>
      <c r="J165" s="129">
        <f t="shared" si="30"/>
        <v>20.192987287342916</v>
      </c>
      <c r="K165" s="132">
        <f t="shared" si="31"/>
        <v>0.74283214199823167</v>
      </c>
      <c r="L165" s="130">
        <f t="shared" si="32"/>
        <v>0.46105159638888926</v>
      </c>
      <c r="M165" s="130">
        <f t="shared" si="33"/>
        <v>0.6206672683126665</v>
      </c>
      <c r="N165" s="4"/>
      <c r="O165" s="4"/>
      <c r="P165" s="8">
        <f t="shared" si="34"/>
        <v>4.6490000000000009</v>
      </c>
      <c r="Q165" s="29">
        <f t="shared" si="35"/>
        <v>77.139664960420319</v>
      </c>
      <c r="S165" s="17">
        <f t="shared" si="36"/>
        <v>0.74283214199823167</v>
      </c>
    </row>
    <row r="166" spans="5:19" ht="15" x14ac:dyDescent="0.25">
      <c r="E166" s="165">
        <v>9.3609948353399997</v>
      </c>
      <c r="F166" s="168">
        <v>13.41</v>
      </c>
      <c r="G166" s="166">
        <v>8.0399999999999999E-2</v>
      </c>
      <c r="H166" s="131">
        <f t="shared" si="28"/>
        <v>0.22424749163879595</v>
      </c>
      <c r="I166" s="131">
        <f t="shared" si="29"/>
        <v>3.2419354838709681E-3</v>
      </c>
      <c r="J166" s="129">
        <f t="shared" si="30"/>
        <v>20.134698784849824</v>
      </c>
      <c r="K166" s="132">
        <f t="shared" si="31"/>
        <v>0.74498258753622959</v>
      </c>
      <c r="L166" s="130">
        <f t="shared" si="32"/>
        <v>0.46491854362299162</v>
      </c>
      <c r="M166" s="130">
        <f t="shared" si="33"/>
        <v>0.62406632235600001</v>
      </c>
      <c r="N166" s="4"/>
      <c r="O166" s="4"/>
      <c r="P166" s="8">
        <f t="shared" si="34"/>
        <v>4.6390000000000002</v>
      </c>
      <c r="Q166" s="29">
        <f t="shared" si="35"/>
        <v>77.041368078872964</v>
      </c>
      <c r="S166" s="17">
        <f t="shared" si="36"/>
        <v>0.74498258753622959</v>
      </c>
    </row>
    <row r="167" spans="5:19" ht="15" x14ac:dyDescent="0.25">
      <c r="E167" s="165">
        <v>9.3507976732099998</v>
      </c>
      <c r="F167" s="168">
        <v>13.51</v>
      </c>
      <c r="G167" s="166">
        <v>8.0399999999999999E-2</v>
      </c>
      <c r="H167" s="131">
        <f t="shared" si="28"/>
        <v>0.22591973244147157</v>
      </c>
      <c r="I167" s="131">
        <f t="shared" si="29"/>
        <v>3.2419354838709681E-3</v>
      </c>
      <c r="J167" s="129">
        <f t="shared" si="30"/>
        <v>20.076433293157098</v>
      </c>
      <c r="K167" s="132">
        <f t="shared" si="31"/>
        <v>0.74714466364464438</v>
      </c>
      <c r="L167" s="130">
        <f t="shared" si="32"/>
        <v>0.46575990549064056</v>
      </c>
      <c r="M167" s="130">
        <f t="shared" si="33"/>
        <v>0.62338651154733327</v>
      </c>
      <c r="N167" s="4"/>
      <c r="O167" s="4"/>
      <c r="P167" s="8">
        <f t="shared" si="34"/>
        <v>4.6290000000000004</v>
      </c>
      <c r="Q167" s="29">
        <f t="shared" si="35"/>
        <v>76.943032376900675</v>
      </c>
      <c r="S167" s="17">
        <f t="shared" si="36"/>
        <v>0.74714466364464438</v>
      </c>
    </row>
    <row r="168" spans="5:19" ht="15" x14ac:dyDescent="0.25">
      <c r="E168" s="165">
        <v>9.3507976732099998</v>
      </c>
      <c r="F168" s="168">
        <v>13.61</v>
      </c>
      <c r="G168" s="166">
        <v>8.0399999999999999E-2</v>
      </c>
      <c r="H168" s="131">
        <f t="shared" si="28"/>
        <v>0.22759197324414715</v>
      </c>
      <c r="I168" s="131">
        <f t="shared" si="29"/>
        <v>3.2419354838709681E-3</v>
      </c>
      <c r="J168" s="129">
        <f t="shared" si="30"/>
        <v>20.018190993052315</v>
      </c>
      <c r="K168" s="132">
        <f t="shared" si="31"/>
        <v>0.74931845765713934</v>
      </c>
      <c r="L168" s="130">
        <f t="shared" si="32"/>
        <v>0.4671150193569123</v>
      </c>
      <c r="M168" s="130">
        <f t="shared" si="33"/>
        <v>0.62338651154733338</v>
      </c>
      <c r="N168" s="4"/>
      <c r="O168" s="4"/>
      <c r="P168" s="8">
        <f t="shared" si="34"/>
        <v>4.6190000000000007</v>
      </c>
      <c r="Q168" s="29">
        <f t="shared" si="35"/>
        <v>76.844657518467926</v>
      </c>
      <c r="S168" s="17">
        <f t="shared" si="36"/>
        <v>0.74931845765713934</v>
      </c>
    </row>
    <row r="169" spans="5:19" ht="15" x14ac:dyDescent="0.25">
      <c r="E169" s="165">
        <v>9.177445917</v>
      </c>
      <c r="F169" s="168">
        <v>13.72</v>
      </c>
      <c r="G169" s="166">
        <v>8.0399999999999999E-2</v>
      </c>
      <c r="H169" s="131">
        <f t="shared" si="28"/>
        <v>0.2294314381270903</v>
      </c>
      <c r="I169" s="131">
        <f t="shared" si="29"/>
        <v>3.2419354838709681E-3</v>
      </c>
      <c r="J169" s="129">
        <f t="shared" si="30"/>
        <v>19.954151465255446</v>
      </c>
      <c r="K169" s="132">
        <f t="shared" si="31"/>
        <v>0.75172327052434629</v>
      </c>
      <c r="L169" s="130">
        <f t="shared" si="32"/>
        <v>0.45992664398583655</v>
      </c>
      <c r="M169" s="130">
        <f t="shared" si="33"/>
        <v>0.6118297278</v>
      </c>
      <c r="N169" s="4"/>
      <c r="O169" s="4"/>
      <c r="P169" s="8">
        <f t="shared" si="34"/>
        <v>4.6080000000000005</v>
      </c>
      <c r="Q169" s="29">
        <f t="shared" si="35"/>
        <v>76.736399546037106</v>
      </c>
      <c r="S169" s="17">
        <f t="shared" si="36"/>
        <v>0.75172327052434629</v>
      </c>
    </row>
    <row r="170" spans="5:19" ht="15" x14ac:dyDescent="0.25">
      <c r="E170" s="165">
        <v>9.2692203761700007</v>
      </c>
      <c r="F170" s="168">
        <v>13.81</v>
      </c>
      <c r="G170" s="166">
        <v>8.0399999999999999E-2</v>
      </c>
      <c r="H170" s="131">
        <f t="shared" si="28"/>
        <v>0.23093645484949832</v>
      </c>
      <c r="I170" s="131">
        <f t="shared" si="29"/>
        <v>3.2419354838709681E-3</v>
      </c>
      <c r="J170" s="129">
        <f t="shared" si="30"/>
        <v>19.901776691839132</v>
      </c>
      <c r="K170" s="132">
        <f t="shared" si="31"/>
        <v>0.75370155299505792</v>
      </c>
      <c r="L170" s="130">
        <f t="shared" si="32"/>
        <v>0.46574838617151765</v>
      </c>
      <c r="M170" s="130">
        <f t="shared" si="33"/>
        <v>0.61794802507800006</v>
      </c>
      <c r="N170" s="4"/>
      <c r="O170" s="4"/>
      <c r="P170" s="8">
        <f t="shared" si="34"/>
        <v>4.5990000000000002</v>
      </c>
      <c r="Q170" s="29">
        <f t="shared" si="35"/>
        <v>76.647788982408983</v>
      </c>
      <c r="S170" s="17">
        <f t="shared" si="36"/>
        <v>0.75370155299505792</v>
      </c>
    </row>
    <row r="171" spans="5:19" ht="15" x14ac:dyDescent="0.25">
      <c r="E171" s="165">
        <v>9.0448828093099998</v>
      </c>
      <c r="F171" s="168">
        <v>13.919999999999998</v>
      </c>
      <c r="G171" s="166">
        <v>8.0399999999999999E-2</v>
      </c>
      <c r="H171" s="131">
        <f t="shared" si="28"/>
        <v>0.23277591973244144</v>
      </c>
      <c r="I171" s="131">
        <f t="shared" si="29"/>
        <v>3.2419354838709681E-3</v>
      </c>
      <c r="J171" s="129">
        <f t="shared" si="30"/>
        <v>19.837789201980943</v>
      </c>
      <c r="K171" s="132">
        <f t="shared" si="31"/>
        <v>0.75613264397940794</v>
      </c>
      <c r="L171" s="130">
        <f t="shared" si="32"/>
        <v>0.45594207687249771</v>
      </c>
      <c r="M171" s="130">
        <f t="shared" si="33"/>
        <v>0.60299218728733339</v>
      </c>
      <c r="N171" s="4"/>
      <c r="O171" s="4"/>
      <c r="P171" s="8">
        <f t="shared" si="34"/>
        <v>4.588000000000001</v>
      </c>
      <c r="Q171" s="29">
        <f t="shared" si="35"/>
        <v>76.539442968933329</v>
      </c>
      <c r="S171" s="17">
        <f t="shared" si="36"/>
        <v>0.75613264397940794</v>
      </c>
    </row>
    <row r="172" spans="5:19" ht="15" x14ac:dyDescent="0.25">
      <c r="E172" s="165">
        <v>9.0550799714399997</v>
      </c>
      <c r="F172" s="168">
        <v>14.02</v>
      </c>
      <c r="G172" s="166">
        <v>8.0399999999999999E-2</v>
      </c>
      <c r="H172" s="131">
        <f t="shared" si="28"/>
        <v>0.23444816053511702</v>
      </c>
      <c r="I172" s="131">
        <f t="shared" si="29"/>
        <v>3.2419354838709681E-3</v>
      </c>
      <c r="J172" s="129">
        <f t="shared" si="30"/>
        <v>19.779643882147244</v>
      </c>
      <c r="K172" s="132">
        <f t="shared" si="31"/>
        <v>0.75835541273514706</v>
      </c>
      <c r="L172" s="130">
        <f t="shared" si="32"/>
        <v>0.45779792727274299</v>
      </c>
      <c r="M172" s="130">
        <f t="shared" si="33"/>
        <v>0.60367199809600003</v>
      </c>
      <c r="N172" s="4"/>
      <c r="O172" s="4"/>
      <c r="P172" s="8">
        <f t="shared" si="34"/>
        <v>4.5780000000000003</v>
      </c>
      <c r="Q172" s="29">
        <f t="shared" si="35"/>
        <v>76.440904031505198</v>
      </c>
      <c r="S172" s="17">
        <f t="shared" si="36"/>
        <v>0.75835541273514706</v>
      </c>
    </row>
    <row r="173" spans="5:19" ht="15" x14ac:dyDescent="0.25">
      <c r="E173" s="165">
        <v>9.1264601063499988</v>
      </c>
      <c r="F173" s="168">
        <v>14.12</v>
      </c>
      <c r="G173" s="166">
        <v>8.0399999999999999E-2</v>
      </c>
      <c r="H173" s="131">
        <f t="shared" si="28"/>
        <v>0.23612040133779261</v>
      </c>
      <c r="I173" s="131">
        <f t="shared" si="29"/>
        <v>3.2419354838709681E-3</v>
      </c>
      <c r="J173" s="129">
        <f t="shared" si="30"/>
        <v>19.721522679322195</v>
      </c>
      <c r="K173" s="132">
        <f t="shared" si="31"/>
        <v>0.76059035825501131</v>
      </c>
      <c r="L173" s="130">
        <f t="shared" si="32"/>
        <v>0.46276650412592096</v>
      </c>
      <c r="M173" s="130">
        <f t="shared" si="33"/>
        <v>0.6084306737566666</v>
      </c>
      <c r="N173" s="4"/>
      <c r="O173" s="4"/>
      <c r="P173" s="8">
        <f t="shared" si="34"/>
        <v>4.5680000000000005</v>
      </c>
      <c r="Q173" s="29">
        <f t="shared" si="35"/>
        <v>76.342324205974307</v>
      </c>
      <c r="S173" s="17">
        <f t="shared" si="36"/>
        <v>0.76059035825501131</v>
      </c>
    </row>
    <row r="174" spans="5:19" ht="15" x14ac:dyDescent="0.25">
      <c r="E174" s="165">
        <v>9.1060657820899991</v>
      </c>
      <c r="F174" s="168">
        <v>14.220000000000002</v>
      </c>
      <c r="G174" s="166">
        <v>8.0399999999999999E-2</v>
      </c>
      <c r="H174" s="131">
        <f t="shared" si="28"/>
        <v>0.23779264214046825</v>
      </c>
      <c r="I174" s="131">
        <f t="shared" si="29"/>
        <v>3.2419354838709681E-3</v>
      </c>
      <c r="J174" s="129">
        <f t="shared" si="30"/>
        <v>19.663425775643148</v>
      </c>
      <c r="K174" s="132">
        <f t="shared" si="31"/>
        <v>0.76283757322593915</v>
      </c>
      <c r="L174" s="130">
        <f t="shared" si="32"/>
        <v>0.46309660818968656</v>
      </c>
      <c r="M174" s="130">
        <f t="shared" si="33"/>
        <v>0.60707105213933332</v>
      </c>
      <c r="N174" s="4"/>
      <c r="O174" s="4"/>
      <c r="P174" s="8">
        <f t="shared" si="34"/>
        <v>4.5579999999999998</v>
      </c>
      <c r="Q174" s="29">
        <f t="shared" si="35"/>
        <v>76.24370314921174</v>
      </c>
      <c r="S174" s="17">
        <f t="shared" si="36"/>
        <v>0.76283757322593915</v>
      </c>
    </row>
    <row r="175" spans="5:19" ht="15" x14ac:dyDescent="0.25">
      <c r="E175" s="165">
        <v>23.626824655209997</v>
      </c>
      <c r="F175" s="168">
        <v>14.239999999999998</v>
      </c>
      <c r="G175" s="166">
        <v>0.1203</v>
      </c>
      <c r="H175" s="131">
        <f t="shared" si="28"/>
        <v>0.23812709030100332</v>
      </c>
      <c r="I175" s="131">
        <f t="shared" si="29"/>
        <v>4.8508064516129034E-3</v>
      </c>
      <c r="J175" s="129">
        <f t="shared" si="30"/>
        <v>19.651809326849015</v>
      </c>
      <c r="K175" s="132">
        <f t="shared" si="31"/>
        <v>0.76328849677502497</v>
      </c>
      <c r="L175" s="130">
        <f t="shared" si="32"/>
        <v>1.2022722316428225</v>
      </c>
      <c r="M175" s="130">
        <f t="shared" si="33"/>
        <v>1.5751216436806665</v>
      </c>
      <c r="N175" s="4"/>
      <c r="O175" s="4"/>
      <c r="P175" s="8">
        <f t="shared" si="34"/>
        <v>4.5560000000000009</v>
      </c>
      <c r="Q175" s="29">
        <f t="shared" si="35"/>
        <v>76.223973959831241</v>
      </c>
      <c r="S175" s="17">
        <f t="shared" si="36"/>
        <v>0.76328849677502497</v>
      </c>
    </row>
    <row r="176" spans="5:19" ht="15" x14ac:dyDescent="0.25">
      <c r="E176" s="165">
        <v>23.647218979470001</v>
      </c>
      <c r="F176" s="168">
        <v>14.34</v>
      </c>
      <c r="G176" s="166">
        <v>0.1192</v>
      </c>
      <c r="H176" s="131">
        <f t="shared" si="28"/>
        <v>0.2397993311036789</v>
      </c>
      <c r="I176" s="131">
        <f t="shared" si="29"/>
        <v>4.8064516129032262E-3</v>
      </c>
      <c r="J176" s="129">
        <f t="shared" si="30"/>
        <v>19.593741822888553</v>
      </c>
      <c r="K176" s="132">
        <f t="shared" si="31"/>
        <v>0.76555055872368671</v>
      </c>
      <c r="L176" s="130">
        <f t="shared" si="32"/>
        <v>1.2068761134663086</v>
      </c>
      <c r="M176" s="130">
        <f t="shared" si="33"/>
        <v>1.5764812652980003</v>
      </c>
      <c r="N176" s="4"/>
      <c r="O176" s="4"/>
      <c r="P176" s="8">
        <f t="shared" si="34"/>
        <v>4.5460000000000003</v>
      </c>
      <c r="Q176" s="29">
        <f t="shared" si="35"/>
        <v>76.125302970959964</v>
      </c>
      <c r="S176" s="17">
        <f t="shared" si="36"/>
        <v>0.76555055872368671</v>
      </c>
    </row>
    <row r="177" spans="5:19" ht="15" x14ac:dyDescent="0.25">
      <c r="E177" s="165">
        <v>23.779782087159997</v>
      </c>
      <c r="F177" s="168">
        <v>14.44</v>
      </c>
      <c r="G177" s="166">
        <v>0.11910000000000001</v>
      </c>
      <c r="H177" s="131">
        <f t="shared" si="28"/>
        <v>0.24147157190635449</v>
      </c>
      <c r="I177" s="131">
        <f t="shared" si="29"/>
        <v>4.8024193548387101E-3</v>
      </c>
      <c r="J177" s="129">
        <f t="shared" si="30"/>
        <v>19.535699019584037</v>
      </c>
      <c r="K177" s="132">
        <f t="shared" si="31"/>
        <v>0.76782509727258208</v>
      </c>
      <c r="L177" s="130">
        <f t="shared" si="32"/>
        <v>1.2172475662796287</v>
      </c>
      <c r="M177" s="130">
        <f t="shared" si="33"/>
        <v>1.5853188058106666</v>
      </c>
      <c r="N177" s="4"/>
      <c r="O177" s="4"/>
      <c r="P177" s="8">
        <f t="shared" si="34"/>
        <v>4.5360000000000005</v>
      </c>
      <c r="Q177" s="29">
        <f t="shared" si="35"/>
        <v>76.026589991706359</v>
      </c>
      <c r="S177" s="17">
        <f t="shared" si="36"/>
        <v>0.76782509727258208</v>
      </c>
    </row>
    <row r="178" spans="5:19" ht="15" x14ac:dyDescent="0.25">
      <c r="E178" s="165">
        <v>23.800176411420001</v>
      </c>
      <c r="F178" s="168">
        <v>14.54</v>
      </c>
      <c r="G178" s="166">
        <v>0.1182</v>
      </c>
      <c r="H178" s="131">
        <f t="shared" si="28"/>
        <v>0.24314381270903007</v>
      </c>
      <c r="I178" s="131">
        <f t="shared" si="29"/>
        <v>4.7661290322580652E-3</v>
      </c>
      <c r="J178" s="129">
        <f t="shared" si="30"/>
        <v>19.477681099811896</v>
      </c>
      <c r="K178" s="132">
        <f t="shared" si="31"/>
        <v>0.77011220807721614</v>
      </c>
      <c r="L178" s="130">
        <f t="shared" si="32"/>
        <v>1.2219204272550621</v>
      </c>
      <c r="M178" s="130">
        <f t="shared" si="33"/>
        <v>1.5866784274280001</v>
      </c>
      <c r="N178" s="4"/>
      <c r="O178" s="4"/>
      <c r="P178" s="8">
        <f t="shared" si="34"/>
        <v>4.5260000000000007</v>
      </c>
      <c r="Q178" s="29">
        <f t="shared" si="35"/>
        <v>75.927834675033751</v>
      </c>
      <c r="S178" s="17">
        <f t="shared" si="36"/>
        <v>0.77011220807721614</v>
      </c>
    </row>
    <row r="179" spans="5:19" ht="15" x14ac:dyDescent="0.25">
      <c r="E179" s="165">
        <v>23.851162222069998</v>
      </c>
      <c r="F179" s="168">
        <v>14.64</v>
      </c>
      <c r="G179" s="166">
        <v>0.11799999999999999</v>
      </c>
      <c r="H179" s="131">
        <f t="shared" si="28"/>
        <v>0.24481605351170566</v>
      </c>
      <c r="I179" s="131">
        <f t="shared" si="29"/>
        <v>4.7580645161290321E-3</v>
      </c>
      <c r="J179" s="129">
        <f t="shared" si="30"/>
        <v>19.419688246683929</v>
      </c>
      <c r="K179" s="132">
        <f t="shared" si="31"/>
        <v>0.77241198774451869</v>
      </c>
      <c r="L179" s="130">
        <f t="shared" si="32"/>
        <v>1.2281949081310706</v>
      </c>
      <c r="M179" s="130">
        <f t="shared" si="33"/>
        <v>1.5900774814713332</v>
      </c>
      <c r="N179" s="4"/>
      <c r="O179" s="4"/>
      <c r="P179" s="8">
        <f t="shared" si="34"/>
        <v>4.516</v>
      </c>
      <c r="Q179" s="29">
        <f t="shared" si="35"/>
        <v>75.829036672657082</v>
      </c>
      <c r="S179" s="17">
        <f t="shared" si="36"/>
        <v>0.77241198774451869</v>
      </c>
    </row>
    <row r="180" spans="5:19" ht="15" x14ac:dyDescent="0.25">
      <c r="E180" s="165">
        <v>23.963331005499999</v>
      </c>
      <c r="F180" s="168">
        <v>14.74</v>
      </c>
      <c r="G180" s="166">
        <v>0.11799999999999999</v>
      </c>
      <c r="H180" s="131">
        <f t="shared" si="28"/>
        <v>0.24648829431438124</v>
      </c>
      <c r="I180" s="131">
        <f t="shared" si="29"/>
        <v>4.7580645161290321E-3</v>
      </c>
      <c r="J180" s="129">
        <f t="shared" si="30"/>
        <v>19.361720643549514</v>
      </c>
      <c r="K180" s="132">
        <f t="shared" si="31"/>
        <v>0.7747245338444313</v>
      </c>
      <c r="L180" s="130">
        <f t="shared" si="32"/>
        <v>1.2376653628397196</v>
      </c>
      <c r="M180" s="130">
        <f t="shared" si="33"/>
        <v>1.5975554003666665</v>
      </c>
      <c r="N180" s="4"/>
      <c r="O180" s="4"/>
      <c r="P180" s="8">
        <f t="shared" si="34"/>
        <v>4.5060000000000002</v>
      </c>
      <c r="Q180" s="29">
        <f t="shared" si="35"/>
        <v>75.730195635030015</v>
      </c>
      <c r="S180" s="17">
        <f t="shared" si="36"/>
        <v>0.7747245338444313</v>
      </c>
    </row>
    <row r="181" spans="5:19" ht="15" x14ac:dyDescent="0.25">
      <c r="E181" s="165">
        <v>23.963331005499999</v>
      </c>
      <c r="F181" s="168">
        <v>14.84</v>
      </c>
      <c r="G181" s="166">
        <v>0.1163</v>
      </c>
      <c r="H181" s="131">
        <f t="shared" si="28"/>
        <v>0.24816053511705682</v>
      </c>
      <c r="I181" s="131">
        <f t="shared" si="29"/>
        <v>4.6895161290322583E-3</v>
      </c>
      <c r="J181" s="129">
        <f t="shared" si="30"/>
        <v>19.303778473997699</v>
      </c>
      <c r="K181" s="132">
        <f t="shared" si="31"/>
        <v>0.77704994492166835</v>
      </c>
      <c r="L181" s="130">
        <f t="shared" si="32"/>
        <v>1.2413803358642321</v>
      </c>
      <c r="M181" s="130">
        <f t="shared" si="33"/>
        <v>1.5975554003666665</v>
      </c>
      <c r="N181" s="4"/>
      <c r="O181" s="4"/>
      <c r="P181" s="8">
        <f t="shared" si="34"/>
        <v>4.4960000000000004</v>
      </c>
      <c r="Q181" s="29">
        <f t="shared" si="35"/>
        <v>75.63131121133155</v>
      </c>
      <c r="S181" s="17">
        <f t="shared" si="36"/>
        <v>0.77704994492166835</v>
      </c>
    </row>
    <row r="182" spans="5:19" ht="15" x14ac:dyDescent="0.25">
      <c r="E182" s="165">
        <v>24.106091275320001</v>
      </c>
      <c r="F182" s="168">
        <v>14.93</v>
      </c>
      <c r="G182" s="166">
        <v>0.1163</v>
      </c>
      <c r="H182" s="131">
        <f t="shared" si="28"/>
        <v>0.24966555183946484</v>
      </c>
      <c r="I182" s="131">
        <f t="shared" si="29"/>
        <v>4.6895161290322583E-3</v>
      </c>
      <c r="J182" s="129">
        <f t="shared" si="30"/>
        <v>19.251652419045431</v>
      </c>
      <c r="K182" s="132">
        <f t="shared" si="31"/>
        <v>0.7791538966889241</v>
      </c>
      <c r="L182" s="130">
        <f t="shared" si="32"/>
        <v>1.252156996740297</v>
      </c>
      <c r="M182" s="130">
        <f t="shared" si="33"/>
        <v>1.6070727516880001</v>
      </c>
      <c r="N182" s="4"/>
      <c r="O182" s="4"/>
      <c r="P182" s="8">
        <f t="shared" si="34"/>
        <v>4.4870000000000001</v>
      </c>
      <c r="Q182" s="29">
        <f t="shared" si="35"/>
        <v>75.542277843920729</v>
      </c>
      <c r="S182" s="17">
        <f t="shared" si="36"/>
        <v>0.7791538966889241</v>
      </c>
    </row>
    <row r="183" spans="5:19" ht="15" x14ac:dyDescent="0.25">
      <c r="E183" s="165">
        <v>24.136682761709999</v>
      </c>
      <c r="F183" s="168">
        <v>15.03</v>
      </c>
      <c r="G183" s="166">
        <v>0.1163</v>
      </c>
      <c r="H183" s="131">
        <f t="shared" si="28"/>
        <v>0.25133779264214046</v>
      </c>
      <c r="I183" s="131">
        <f t="shared" si="29"/>
        <v>4.6895161290322583E-3</v>
      </c>
      <c r="J183" s="129">
        <f t="shared" si="30"/>
        <v>19.19375907995644</v>
      </c>
      <c r="K183" s="132">
        <f t="shared" si="31"/>
        <v>0.78150402625737458</v>
      </c>
      <c r="L183" s="130">
        <f t="shared" si="32"/>
        <v>1.2575276505848889</v>
      </c>
      <c r="M183" s="130">
        <f t="shared" si="33"/>
        <v>1.6091121841140001</v>
      </c>
      <c r="N183" s="4"/>
      <c r="O183" s="4"/>
      <c r="P183" s="8">
        <f t="shared" si="34"/>
        <v>4.4770000000000003</v>
      </c>
      <c r="Q183" s="29">
        <f t="shared" si="35"/>
        <v>75.443310015551404</v>
      </c>
      <c r="S183" s="17">
        <f t="shared" si="36"/>
        <v>0.78150402625737458</v>
      </c>
    </row>
    <row r="184" spans="5:19" ht="15" x14ac:dyDescent="0.25">
      <c r="E184" s="165">
        <v>24.248851545139999</v>
      </c>
      <c r="F184" s="168">
        <v>15.13</v>
      </c>
      <c r="G184" s="166">
        <v>0.1163</v>
      </c>
      <c r="H184" s="131">
        <f t="shared" si="28"/>
        <v>0.25301003344481604</v>
      </c>
      <c r="I184" s="131">
        <f t="shared" si="29"/>
        <v>4.6895161290322583E-3</v>
      </c>
      <c r="J184" s="129">
        <f t="shared" si="30"/>
        <v>19.135891708233896</v>
      </c>
      <c r="K184" s="132">
        <f t="shared" si="31"/>
        <v>0.78386731220608441</v>
      </c>
      <c r="L184" s="130">
        <f t="shared" si="32"/>
        <v>1.267192138984883</v>
      </c>
      <c r="M184" s="130">
        <f t="shared" si="33"/>
        <v>1.616590103009333</v>
      </c>
      <c r="N184" s="4"/>
      <c r="O184" s="4"/>
      <c r="P184" s="8">
        <f t="shared" si="34"/>
        <v>4.4670000000000005</v>
      </c>
      <c r="Q184" s="29">
        <f t="shared" si="35"/>
        <v>75.344297776398562</v>
      </c>
      <c r="S184" s="17">
        <f t="shared" si="36"/>
        <v>0.78386731220608441</v>
      </c>
    </row>
    <row r="185" spans="5:19" ht="15" x14ac:dyDescent="0.25">
      <c r="E185" s="165">
        <v>24.29983735579</v>
      </c>
      <c r="F185" s="168">
        <v>15.23</v>
      </c>
      <c r="G185" s="166">
        <v>0.1163</v>
      </c>
      <c r="H185" s="131">
        <f t="shared" si="28"/>
        <v>0.25468227424749162</v>
      </c>
      <c r="I185" s="131">
        <f t="shared" si="29"/>
        <v>4.6895161290322583E-3</v>
      </c>
      <c r="J185" s="129">
        <f t="shared" si="30"/>
        <v>19.078050488422509</v>
      </c>
      <c r="K185" s="132">
        <f t="shared" si="31"/>
        <v>0.78624385699695742</v>
      </c>
      <c r="L185" s="130">
        <f t="shared" si="32"/>
        <v>1.2737065231343383</v>
      </c>
      <c r="M185" s="130">
        <f t="shared" si="33"/>
        <v>1.6199891570526666</v>
      </c>
      <c r="N185" s="4"/>
      <c r="O185" s="4"/>
      <c r="P185" s="8">
        <f t="shared" si="34"/>
        <v>4.4570000000000007</v>
      </c>
      <c r="Q185" s="29">
        <f t="shared" si="35"/>
        <v>75.245240770542068</v>
      </c>
      <c r="S185" s="17">
        <f t="shared" si="36"/>
        <v>0.78624385699695742</v>
      </c>
    </row>
    <row r="186" spans="5:19" ht="15" x14ac:dyDescent="0.25">
      <c r="E186" s="165">
        <v>24.391611814959997</v>
      </c>
      <c r="F186" s="168">
        <v>15.32</v>
      </c>
      <c r="G186" s="166">
        <v>0.1163</v>
      </c>
      <c r="H186" s="131">
        <f t="shared" si="28"/>
        <v>0.25618729096989967</v>
      </c>
      <c r="I186" s="131">
        <f t="shared" si="29"/>
        <v>4.6895161290322583E-3</v>
      </c>
      <c r="J186" s="129">
        <f t="shared" si="30"/>
        <v>19.02601590320425</v>
      </c>
      <c r="K186" s="132">
        <f t="shared" si="31"/>
        <v>0.78839416913731197</v>
      </c>
      <c r="L186" s="130">
        <f t="shared" si="32"/>
        <v>1.2820136353850153</v>
      </c>
      <c r="M186" s="130">
        <f t="shared" si="33"/>
        <v>1.6261074543306666</v>
      </c>
      <c r="N186" s="4"/>
      <c r="O186" s="4"/>
      <c r="P186" s="8">
        <f t="shared" si="34"/>
        <v>4.4480000000000004</v>
      </c>
      <c r="Q186" s="29">
        <f t="shared" si="35"/>
        <v>75.156050894491202</v>
      </c>
      <c r="S186" s="17">
        <f t="shared" si="36"/>
        <v>0.78839416913731197</v>
      </c>
    </row>
    <row r="187" spans="5:19" ht="15" x14ac:dyDescent="0.25">
      <c r="E187" s="165">
        <v>24.534372084779999</v>
      </c>
      <c r="F187" s="168">
        <v>15.42</v>
      </c>
      <c r="G187" s="166">
        <v>0.1163</v>
      </c>
      <c r="H187" s="131">
        <f t="shared" si="28"/>
        <v>0.25785953177257526</v>
      </c>
      <c r="I187" s="131">
        <f t="shared" si="29"/>
        <v>4.6895161290322583E-3</v>
      </c>
      <c r="J187" s="129">
        <f t="shared" si="30"/>
        <v>18.968224881343392</v>
      </c>
      <c r="K187" s="132">
        <f t="shared" si="31"/>
        <v>0.79079619172764948</v>
      </c>
      <c r="L187" s="130">
        <f t="shared" si="32"/>
        <v>1.2934458674048783</v>
      </c>
      <c r="M187" s="130">
        <f t="shared" si="33"/>
        <v>1.635624805652</v>
      </c>
      <c r="N187" s="4"/>
      <c r="O187" s="4"/>
      <c r="P187" s="8">
        <f t="shared" si="34"/>
        <v>4.4380000000000006</v>
      </c>
      <c r="Q187" s="29">
        <f t="shared" si="35"/>
        <v>75.056907846523885</v>
      </c>
      <c r="S187" s="17">
        <f t="shared" si="36"/>
        <v>0.79079619172764948</v>
      </c>
    </row>
    <row r="188" spans="5:19" ht="15" x14ac:dyDescent="0.25">
      <c r="E188" s="165">
        <v>24.66693519247</v>
      </c>
      <c r="F188" s="168">
        <v>15.52</v>
      </c>
      <c r="G188" s="166">
        <v>0.1163</v>
      </c>
      <c r="H188" s="131">
        <f t="shared" si="28"/>
        <v>0.25953177257525084</v>
      </c>
      <c r="I188" s="131">
        <f t="shared" si="29"/>
        <v>4.6895161290322583E-3</v>
      </c>
      <c r="J188" s="129">
        <f t="shared" si="30"/>
        <v>18.910460547997484</v>
      </c>
      <c r="K188" s="132">
        <f t="shared" si="31"/>
        <v>0.79321177619803762</v>
      </c>
      <c r="L188" s="130">
        <f t="shared" si="32"/>
        <v>1.3044068984920674</v>
      </c>
      <c r="M188" s="130">
        <f t="shared" si="33"/>
        <v>1.6444623461646666</v>
      </c>
      <c r="N188" s="4"/>
      <c r="O188" s="4"/>
      <c r="P188" s="8">
        <f t="shared" si="34"/>
        <v>4.4280000000000008</v>
      </c>
      <c r="Q188" s="29">
        <f t="shared" si="35"/>
        <v>74.957718992051525</v>
      </c>
      <c r="S188" s="17">
        <f t="shared" si="36"/>
        <v>0.79321177619803762</v>
      </c>
    </row>
    <row r="189" spans="5:19" ht="15" x14ac:dyDescent="0.25">
      <c r="E189" s="165">
        <v>24.66693519247</v>
      </c>
      <c r="F189" s="168">
        <v>15.619999999999997</v>
      </c>
      <c r="G189" s="166">
        <v>0.1163</v>
      </c>
      <c r="H189" s="131">
        <f t="shared" si="28"/>
        <v>0.26120401337792637</v>
      </c>
      <c r="I189" s="131">
        <f t="shared" si="29"/>
        <v>4.6895161290322583E-3</v>
      </c>
      <c r="J189" s="129">
        <f t="shared" si="30"/>
        <v>18.852723088700547</v>
      </c>
      <c r="K189" s="132">
        <f t="shared" si="31"/>
        <v>0.79564102911957102</v>
      </c>
      <c r="L189" s="130">
        <f t="shared" si="32"/>
        <v>1.3084017134508397</v>
      </c>
      <c r="M189" s="130">
        <f t="shared" si="33"/>
        <v>1.6444623461646668</v>
      </c>
      <c r="N189" s="4"/>
      <c r="O189" s="4"/>
      <c r="P189" s="8">
        <f t="shared" si="34"/>
        <v>4.418000000000001</v>
      </c>
      <c r="Q189" s="29">
        <f t="shared" si="35"/>
        <v>74.858483969845253</v>
      </c>
      <c r="S189" s="17">
        <f t="shared" si="36"/>
        <v>0.79564102911957102</v>
      </c>
    </row>
    <row r="190" spans="5:19" ht="15" x14ac:dyDescent="0.25">
      <c r="E190" s="165">
        <v>24.75870965164</v>
      </c>
      <c r="F190" s="168">
        <v>15.72</v>
      </c>
      <c r="G190" s="166">
        <v>0.1163</v>
      </c>
      <c r="H190" s="131">
        <f t="shared" si="28"/>
        <v>0.26287625418060201</v>
      </c>
      <c r="I190" s="131">
        <f t="shared" si="29"/>
        <v>4.6895161290322583E-3</v>
      </c>
      <c r="J190" s="129">
        <f t="shared" si="30"/>
        <v>18.795012689245791</v>
      </c>
      <c r="K190" s="132">
        <f t="shared" si="31"/>
        <v>0.79808405814925376</v>
      </c>
      <c r="L190" s="130">
        <f t="shared" si="32"/>
        <v>1.3173020982213299</v>
      </c>
      <c r="M190" s="130">
        <f t="shared" si="33"/>
        <v>1.6505806434426666</v>
      </c>
      <c r="N190" s="4"/>
      <c r="O190" s="4"/>
      <c r="P190" s="8">
        <f t="shared" si="34"/>
        <v>4.4080000000000004</v>
      </c>
      <c r="Q190" s="29">
        <f t="shared" si="35"/>
        <v>74.759202417280392</v>
      </c>
      <c r="S190" s="17">
        <f t="shared" si="36"/>
        <v>0.79808405814925376</v>
      </c>
    </row>
    <row r="191" spans="5:19" ht="15" x14ac:dyDescent="0.25">
      <c r="E191" s="165">
        <v>24.748512489509999</v>
      </c>
      <c r="F191" s="168">
        <v>15.83</v>
      </c>
      <c r="G191" s="166">
        <v>0.1163</v>
      </c>
      <c r="H191" s="131">
        <f t="shared" si="28"/>
        <v>0.26471571906354513</v>
      </c>
      <c r="I191" s="131">
        <f t="shared" si="29"/>
        <v>4.6895161290322583E-3</v>
      </c>
      <c r="J191" s="129">
        <f t="shared" si="30"/>
        <v>18.731562726027423</v>
      </c>
      <c r="K191" s="132">
        <f t="shared" si="31"/>
        <v>0.8007874313208031</v>
      </c>
      <c r="L191" s="130">
        <f t="shared" si="32"/>
        <v>1.3212198496990351</v>
      </c>
      <c r="M191" s="130">
        <f t="shared" si="33"/>
        <v>1.6499008326339999</v>
      </c>
      <c r="N191" s="4"/>
      <c r="O191" s="4"/>
      <c r="P191" s="8">
        <f t="shared" si="34"/>
        <v>4.3970000000000002</v>
      </c>
      <c r="Q191" s="29">
        <f t="shared" si="35"/>
        <v>74.649938532376851</v>
      </c>
      <c r="S191" s="17">
        <f t="shared" si="36"/>
        <v>0.8007874313208031</v>
      </c>
    </row>
    <row r="192" spans="5:19" ht="15" x14ac:dyDescent="0.25">
      <c r="E192" s="165">
        <v>24.891272759329997</v>
      </c>
      <c r="F192" s="168">
        <v>15.920000000000002</v>
      </c>
      <c r="G192" s="166">
        <v>0.1163</v>
      </c>
      <c r="H192" s="131">
        <f t="shared" si="28"/>
        <v>0.26622073578595318</v>
      </c>
      <c r="I192" s="131">
        <f t="shared" si="29"/>
        <v>4.6895161290322583E-3</v>
      </c>
      <c r="J192" s="129">
        <f t="shared" si="30"/>
        <v>18.679673814345371</v>
      </c>
      <c r="K192" s="132">
        <f t="shared" si="31"/>
        <v>0.80301188067216123</v>
      </c>
      <c r="L192" s="130">
        <f t="shared" si="32"/>
        <v>1.3325325167195545</v>
      </c>
      <c r="M192" s="130">
        <f t="shared" si="33"/>
        <v>1.6594181839553332</v>
      </c>
      <c r="N192" s="4"/>
      <c r="O192" s="4"/>
      <c r="P192" s="8">
        <f t="shared" si="34"/>
        <v>4.3879999999999999</v>
      </c>
      <c r="Q192" s="29">
        <f t="shared" si="35"/>
        <v>74.560498263510752</v>
      </c>
      <c r="S192" s="17">
        <f t="shared" si="36"/>
        <v>0.80301188067216123</v>
      </c>
    </row>
    <row r="193" spans="5:19" ht="15" x14ac:dyDescent="0.25">
      <c r="E193" s="165">
        <v>25.023835867020001</v>
      </c>
      <c r="F193" s="168">
        <v>16.03</v>
      </c>
      <c r="G193" s="166">
        <v>0.1163</v>
      </c>
      <c r="H193" s="131">
        <f t="shared" si="28"/>
        <v>0.26806020066889635</v>
      </c>
      <c r="I193" s="131">
        <f t="shared" si="29"/>
        <v>4.6895161290322583E-3</v>
      </c>
      <c r="J193" s="129">
        <f t="shared" si="30"/>
        <v>18.616284427773923</v>
      </c>
      <c r="K193" s="132">
        <f t="shared" si="31"/>
        <v>0.80574617659049452</v>
      </c>
      <c r="L193" s="130">
        <f t="shared" si="32"/>
        <v>1.3441906715652965</v>
      </c>
      <c r="M193" s="130">
        <f t="shared" si="33"/>
        <v>1.6682557244680001</v>
      </c>
      <c r="N193" s="4"/>
      <c r="O193" s="4"/>
      <c r="P193" s="8">
        <f t="shared" si="34"/>
        <v>4.3770000000000007</v>
      </c>
      <c r="Q193" s="29">
        <f t="shared" si="35"/>
        <v>74.451129962950873</v>
      </c>
      <c r="S193" s="17">
        <f t="shared" si="36"/>
        <v>0.80574617659049452</v>
      </c>
    </row>
    <row r="194" spans="5:19" ht="15" x14ac:dyDescent="0.25">
      <c r="E194" s="165">
        <v>25.21758194749</v>
      </c>
      <c r="F194" s="168">
        <v>16.12</v>
      </c>
      <c r="G194" s="166">
        <v>0.1163</v>
      </c>
      <c r="H194" s="131">
        <f t="shared" si="28"/>
        <v>0.26956521739130435</v>
      </c>
      <c r="I194" s="131">
        <f t="shared" si="29"/>
        <v>4.6895161290322583E-3</v>
      </c>
      <c r="J194" s="129">
        <f t="shared" si="30"/>
        <v>18.564445414912811</v>
      </c>
      <c r="K194" s="132">
        <f t="shared" si="31"/>
        <v>0.80799612726111958</v>
      </c>
      <c r="L194" s="130">
        <f t="shared" si="32"/>
        <v>1.3583805701641229</v>
      </c>
      <c r="M194" s="130">
        <f t="shared" si="33"/>
        <v>1.681172129832667</v>
      </c>
      <c r="N194" s="4"/>
      <c r="O194" s="4"/>
      <c r="P194" s="8">
        <f t="shared" si="34"/>
        <v>4.3680000000000003</v>
      </c>
      <c r="Q194" s="29">
        <f t="shared" si="35"/>
        <v>74.361603601279214</v>
      </c>
      <c r="S194" s="17">
        <f t="shared" si="36"/>
        <v>0.80799612726111958</v>
      </c>
    </row>
    <row r="195" spans="5:19" ht="15" x14ac:dyDescent="0.25">
      <c r="E195" s="165">
        <v>25.288962082399998</v>
      </c>
      <c r="F195" s="168">
        <v>16.23</v>
      </c>
      <c r="G195" s="166">
        <v>0.1142</v>
      </c>
      <c r="H195" s="131">
        <f t="shared" si="28"/>
        <v>0.27140468227424747</v>
      </c>
      <c r="I195" s="131">
        <f t="shared" si="29"/>
        <v>4.6048387096774192E-3</v>
      </c>
      <c r="J195" s="129">
        <f t="shared" si="30"/>
        <v>18.501117427203141</v>
      </c>
      <c r="K195" s="132">
        <f t="shared" si="31"/>
        <v>0.81076183960352211</v>
      </c>
      <c r="L195" s="130">
        <f t="shared" si="32"/>
        <v>1.3668883613060225</v>
      </c>
      <c r="M195" s="130">
        <f t="shared" si="33"/>
        <v>1.6859308054933331</v>
      </c>
      <c r="N195" s="4"/>
      <c r="O195" s="4"/>
      <c r="P195" s="8">
        <f t="shared" si="34"/>
        <v>4.3570000000000002</v>
      </c>
      <c r="Q195" s="29">
        <f t="shared" si="35"/>
        <v>74.252129263971099</v>
      </c>
      <c r="S195" s="17">
        <f t="shared" si="36"/>
        <v>0.81076183960352211</v>
      </c>
    </row>
    <row r="196" spans="5:19" ht="15" x14ac:dyDescent="0.25">
      <c r="E196" s="165">
        <v>25.43172235222</v>
      </c>
      <c r="F196" s="168">
        <v>16.329999999999998</v>
      </c>
      <c r="G196" s="166">
        <v>0.1142</v>
      </c>
      <c r="H196" s="131">
        <f t="shared" si="28"/>
        <v>0.27307692307692299</v>
      </c>
      <c r="I196" s="131">
        <f t="shared" si="29"/>
        <v>4.6048387096774192E-3</v>
      </c>
      <c r="J196" s="129">
        <f t="shared" si="30"/>
        <v>18.443576131597634</v>
      </c>
      <c r="K196" s="132">
        <f t="shared" si="31"/>
        <v>0.81329129952742296</v>
      </c>
      <c r="L196" s="130">
        <f t="shared" si="32"/>
        <v>1.3788932347371741</v>
      </c>
      <c r="M196" s="130">
        <f t="shared" si="33"/>
        <v>1.6954481568146664</v>
      </c>
      <c r="N196" s="4"/>
      <c r="O196" s="4"/>
      <c r="P196" s="8">
        <f t="shared" si="34"/>
        <v>4.3470000000000004</v>
      </c>
      <c r="Q196" s="29">
        <f t="shared" si="35"/>
        <v>74.152555940040003</v>
      </c>
      <c r="S196" s="17">
        <f t="shared" si="36"/>
        <v>0.81329129952742296</v>
      </c>
    </row>
    <row r="197" spans="5:19" ht="15" x14ac:dyDescent="0.25">
      <c r="E197" s="165">
        <v>25.513299649259999</v>
      </c>
      <c r="F197" s="168">
        <v>16.43</v>
      </c>
      <c r="G197" s="166">
        <v>0.1142</v>
      </c>
      <c r="H197" s="131">
        <f t="shared" si="28"/>
        <v>0.27474916387959863</v>
      </c>
      <c r="I197" s="131">
        <f t="shared" si="29"/>
        <v>4.6048387096774192E-3</v>
      </c>
      <c r="J197" s="129">
        <f t="shared" si="30"/>
        <v>18.386063222619985</v>
      </c>
      <c r="K197" s="132">
        <f t="shared" si="31"/>
        <v>0.81583533235901295</v>
      </c>
      <c r="L197" s="130">
        <f t="shared" si="32"/>
        <v>1.3876434199286081</v>
      </c>
      <c r="M197" s="130">
        <f t="shared" si="33"/>
        <v>1.700886643284</v>
      </c>
      <c r="N197" s="4"/>
      <c r="O197" s="4"/>
      <c r="P197" s="8">
        <f t="shared" si="34"/>
        <v>4.3370000000000006</v>
      </c>
      <c r="Q197" s="29">
        <f t="shared" si="35"/>
        <v>74.052933469706915</v>
      </c>
      <c r="S197" s="17">
        <f t="shared" si="36"/>
        <v>0.81583533235901295</v>
      </c>
    </row>
    <row r="198" spans="5:19" ht="15" x14ac:dyDescent="0.25">
      <c r="E198" s="165">
        <v>25.645862756949999</v>
      </c>
      <c r="F198" s="168">
        <v>16.53</v>
      </c>
      <c r="G198" s="166">
        <v>0.1142</v>
      </c>
      <c r="H198" s="131">
        <f t="shared" si="28"/>
        <v>0.27642140468227422</v>
      </c>
      <c r="I198" s="131">
        <f t="shared" si="29"/>
        <v>4.6048387096774192E-3</v>
      </c>
      <c r="J198" s="129">
        <f t="shared" si="30"/>
        <v>18.328578888248131</v>
      </c>
      <c r="K198" s="132">
        <f t="shared" si="31"/>
        <v>0.81839405506870255</v>
      </c>
      <c r="L198" s="130">
        <f t="shared" si="32"/>
        <v>1.3992281078263817</v>
      </c>
      <c r="M198" s="130">
        <f t="shared" si="33"/>
        <v>1.7097241837966666</v>
      </c>
      <c r="N198" s="4"/>
      <c r="O198" s="4"/>
      <c r="P198" s="8">
        <f t="shared" si="34"/>
        <v>4.327</v>
      </c>
      <c r="Q198" s="29">
        <f t="shared" si="35"/>
        <v>73.953261478499698</v>
      </c>
      <c r="S198" s="17">
        <f t="shared" si="36"/>
        <v>0.81839405506870255</v>
      </c>
    </row>
    <row r="199" spans="5:19" ht="15" x14ac:dyDescent="0.25">
      <c r="E199" s="165">
        <v>25.717242891859996</v>
      </c>
      <c r="F199" s="168">
        <v>16.63</v>
      </c>
      <c r="G199" s="166">
        <v>0.1142</v>
      </c>
      <c r="H199" s="131">
        <f t="shared" ref="H199:H204" si="37">+((F199/10)/$G$13)</f>
        <v>0.2780936454849498</v>
      </c>
      <c r="I199" s="131">
        <f t="shared" ref="I199:I204" si="38">((+G199/10)/$G$14)</f>
        <v>4.6048387096774192E-3</v>
      </c>
      <c r="J199" s="129">
        <f t="shared" ref="J199:J204" si="39">+($G$13^2/2)*(Q199*PI()/180-((F199/10)/$G$13)*SIN(Q199*PI()/180))</f>
        <v>18.271123316740461</v>
      </c>
      <c r="K199" s="132">
        <f t="shared" ref="K199:K204" si="40">+$H$26/J199</f>
        <v>0.82096758584386675</v>
      </c>
      <c r="L199" s="130">
        <f t="shared" ref="L199:L204" si="41">+E199/J199</f>
        <v>1.4075348540993762</v>
      </c>
      <c r="M199" s="130">
        <f t="shared" ref="M199:M204" si="42">+L199/K199</f>
        <v>1.7144828594573329</v>
      </c>
      <c r="N199" s="4"/>
      <c r="O199" s="4"/>
      <c r="P199" s="8">
        <f t="shared" ref="P199:P204" si="43">+$G$13-(F199/10)</f>
        <v>4.3170000000000002</v>
      </c>
      <c r="Q199" s="29">
        <f t="shared" ref="Q199:Q204" si="44">+DEGREES(ACOS((F199/10)/$G$13))</f>
        <v>73.853539590414627</v>
      </c>
      <c r="S199" s="17">
        <f t="shared" ref="S199:S204" si="45">+K199</f>
        <v>0.82096758584386675</v>
      </c>
    </row>
    <row r="200" spans="5:19" ht="15" x14ac:dyDescent="0.25">
      <c r="E200" s="165">
        <v>25.6968485676</v>
      </c>
      <c r="F200" s="168">
        <v>16.73</v>
      </c>
      <c r="G200" s="166">
        <v>0.1142</v>
      </c>
      <c r="H200" s="131">
        <f t="shared" si="37"/>
        <v>0.27976588628762539</v>
      </c>
      <c r="I200" s="131">
        <f t="shared" si="38"/>
        <v>4.6048387096774192E-3</v>
      </c>
      <c r="J200" s="129">
        <f t="shared" si="39"/>
        <v>18.213696696638266</v>
      </c>
      <c r="K200" s="132">
        <f t="shared" si="40"/>
        <v>0.82355604410435668</v>
      </c>
      <c r="L200" s="130">
        <f t="shared" si="41"/>
        <v>1.4108529968187575</v>
      </c>
      <c r="M200" s="130">
        <f t="shared" si="42"/>
        <v>1.7131232378400003</v>
      </c>
      <c r="N200" s="4"/>
      <c r="O200" s="4"/>
      <c r="P200" s="8">
        <f t="shared" si="43"/>
        <v>4.3070000000000004</v>
      </c>
      <c r="Q200" s="29">
        <f t="shared" si="44"/>
        <v>73.753767427900812</v>
      </c>
      <c r="S200" s="17">
        <f t="shared" si="45"/>
        <v>0.82355604410435668</v>
      </c>
    </row>
    <row r="201" spans="5:19" ht="15" x14ac:dyDescent="0.25">
      <c r="E201" s="165">
        <v>25.798820188899999</v>
      </c>
      <c r="F201" s="168">
        <v>16.82</v>
      </c>
      <c r="G201" s="166">
        <v>0.1142</v>
      </c>
      <c r="H201" s="131">
        <f t="shared" si="37"/>
        <v>0.28127090301003344</v>
      </c>
      <c r="I201" s="131">
        <f t="shared" si="38"/>
        <v>4.6048387096774192E-3</v>
      </c>
      <c r="J201" s="129">
        <f t="shared" si="39"/>
        <v>18.162037648057197</v>
      </c>
      <c r="K201" s="132">
        <f t="shared" si="40"/>
        <v>0.8258985192448689</v>
      </c>
      <c r="L201" s="130">
        <f t="shared" si="41"/>
        <v>1.4204804928184758</v>
      </c>
      <c r="M201" s="130">
        <f t="shared" si="42"/>
        <v>1.7199213459266665</v>
      </c>
      <c r="N201" s="4"/>
      <c r="O201" s="4"/>
      <c r="P201" s="8">
        <f t="shared" si="43"/>
        <v>4.298</v>
      </c>
      <c r="Q201" s="29">
        <f t="shared" si="44"/>
        <v>73.663929183696823</v>
      </c>
      <c r="S201" s="17">
        <f t="shared" si="45"/>
        <v>0.8258985192448689</v>
      </c>
    </row>
    <row r="202" spans="5:19" ht="15" x14ac:dyDescent="0.25">
      <c r="E202" s="165">
        <v>25.870200323809996</v>
      </c>
      <c r="F202" s="168">
        <v>16.920000000000002</v>
      </c>
      <c r="G202" s="166">
        <v>0.1129</v>
      </c>
      <c r="H202" s="131">
        <f t="shared" si="37"/>
        <v>0.28294314381270902</v>
      </c>
      <c r="I202" s="131">
        <f t="shared" si="38"/>
        <v>4.5524193548387099E-3</v>
      </c>
      <c r="J202" s="129">
        <f t="shared" si="39"/>
        <v>18.104666556080385</v>
      </c>
      <c r="K202" s="132">
        <f t="shared" si="40"/>
        <v>0.82851567321256769</v>
      </c>
      <c r="L202" s="130">
        <f t="shared" si="41"/>
        <v>1.4289244291616952</v>
      </c>
      <c r="M202" s="130">
        <f t="shared" si="42"/>
        <v>1.7246800215873332</v>
      </c>
      <c r="N202" s="4"/>
      <c r="O202" s="4"/>
      <c r="P202" s="8">
        <f t="shared" si="43"/>
        <v>4.2880000000000003</v>
      </c>
      <c r="Q202" s="29">
        <f t="shared" si="44"/>
        <v>73.564060454005329</v>
      </c>
      <c r="S202" s="17">
        <f t="shared" si="45"/>
        <v>0.82851567321256769</v>
      </c>
    </row>
    <row r="203" spans="5:19" ht="15" x14ac:dyDescent="0.25">
      <c r="E203" s="165">
        <v>25.870200323809996</v>
      </c>
      <c r="F203" s="168">
        <v>17.02</v>
      </c>
      <c r="G203" s="166">
        <v>0.1129</v>
      </c>
      <c r="H203" s="131">
        <f t="shared" si="37"/>
        <v>0.2846153846153846</v>
      </c>
      <c r="I203" s="131">
        <f t="shared" si="38"/>
        <v>4.5524193548387099E-3</v>
      </c>
      <c r="J203" s="129">
        <f t="shared" si="39"/>
        <v>18.047324963900888</v>
      </c>
      <c r="K203" s="132">
        <f t="shared" si="40"/>
        <v>0.83114810809932826</v>
      </c>
      <c r="L203" s="130">
        <f t="shared" si="41"/>
        <v>1.4334645370190204</v>
      </c>
      <c r="M203" s="130">
        <f t="shared" si="42"/>
        <v>1.724680021587333</v>
      </c>
      <c r="N203" s="4"/>
      <c r="O203" s="4"/>
      <c r="P203" s="8">
        <f t="shared" si="43"/>
        <v>4.2780000000000005</v>
      </c>
      <c r="Q203" s="29">
        <f t="shared" si="44"/>
        <v>73.464140346092123</v>
      </c>
      <c r="S203" s="17">
        <f t="shared" si="45"/>
        <v>0.83114810809932826</v>
      </c>
    </row>
    <row r="204" spans="5:19" ht="15" x14ac:dyDescent="0.25">
      <c r="E204" s="165">
        <v>25.951777620849999</v>
      </c>
      <c r="F204" s="168">
        <v>17.11</v>
      </c>
      <c r="G204" s="166">
        <v>0.1129</v>
      </c>
      <c r="H204" s="131">
        <f t="shared" si="37"/>
        <v>0.2861204013377926</v>
      </c>
      <c r="I204" s="131">
        <f t="shared" si="38"/>
        <v>4.5524193548387099E-3</v>
      </c>
      <c r="J204" s="129">
        <f t="shared" si="39"/>
        <v>17.995742910020414</v>
      </c>
      <c r="K204" s="132">
        <f t="shared" si="40"/>
        <v>0.83353046745559356</v>
      </c>
      <c r="L204" s="130">
        <f t="shared" si="41"/>
        <v>1.4421064887740473</v>
      </c>
      <c r="M204" s="130">
        <f t="shared" si="42"/>
        <v>1.7301185080566666</v>
      </c>
      <c r="N204" s="4"/>
      <c r="O204" s="4"/>
      <c r="P204" s="8">
        <f t="shared" si="43"/>
        <v>4.2690000000000001</v>
      </c>
      <c r="Q204" s="29">
        <f t="shared" si="44"/>
        <v>73.374168003465741</v>
      </c>
      <c r="S204" s="17">
        <f t="shared" si="45"/>
        <v>0.83353046745559356</v>
      </c>
    </row>
    <row r="205" spans="5:19" ht="13.5" thickBot="1" x14ac:dyDescent="0.25">
      <c r="E205" s="8"/>
      <c r="F205" s="8"/>
    </row>
    <row r="206" spans="5:19" ht="15" x14ac:dyDescent="0.2">
      <c r="E206" s="58"/>
      <c r="F206" s="48"/>
      <c r="G206" s="59"/>
      <c r="H206" s="50"/>
      <c r="I206" s="50"/>
      <c r="J206" s="48"/>
      <c r="K206" s="49"/>
      <c r="L206" s="51"/>
      <c r="M206" s="51"/>
    </row>
    <row r="207" spans="5:19" ht="15" x14ac:dyDescent="0.2">
      <c r="E207" s="78"/>
      <c r="F207" s="78"/>
      <c r="G207" s="78"/>
      <c r="H207" s="78"/>
      <c r="I207" s="78"/>
      <c r="J207" s="78"/>
      <c r="K207" s="78"/>
      <c r="L207" s="78"/>
      <c r="M207" s="78"/>
    </row>
    <row r="208" spans="5:19" ht="15" x14ac:dyDescent="0.2">
      <c r="E208" s="78"/>
      <c r="F208" s="78"/>
      <c r="G208" s="78"/>
      <c r="H208" s="78"/>
      <c r="I208" s="78"/>
      <c r="J208" s="78"/>
      <c r="K208" s="78"/>
      <c r="L208" s="78"/>
      <c r="M208" s="78"/>
    </row>
    <row r="209" spans="5:13" ht="15" x14ac:dyDescent="0.2">
      <c r="E209" s="78"/>
      <c r="F209" s="78"/>
      <c r="G209" s="78"/>
      <c r="H209" s="78"/>
      <c r="I209" s="78"/>
      <c r="J209" s="78"/>
      <c r="K209" s="78"/>
      <c r="L209" s="78"/>
      <c r="M209" s="78"/>
    </row>
    <row r="210" spans="5:13" ht="15" x14ac:dyDescent="0.2">
      <c r="E210" s="78"/>
      <c r="F210" s="78"/>
      <c r="G210" s="78"/>
      <c r="H210" s="78"/>
      <c r="I210" s="78"/>
      <c r="J210" s="79" t="s">
        <v>75</v>
      </c>
      <c r="K210" s="80"/>
      <c r="L210" s="80"/>
      <c r="M210" s="78"/>
    </row>
    <row r="211" spans="5:13" ht="15" x14ac:dyDescent="0.2">
      <c r="E211" s="79" t="s">
        <v>74</v>
      </c>
      <c r="F211" s="189"/>
      <c r="G211" s="189"/>
      <c r="H211" s="78"/>
      <c r="I211" s="78"/>
      <c r="J211" s="78"/>
      <c r="K211" s="78" t="s">
        <v>76</v>
      </c>
      <c r="L211" s="78"/>
      <c r="M211" s="78"/>
    </row>
    <row r="212" spans="5:13" ht="15" x14ac:dyDescent="0.2">
      <c r="E212" s="78"/>
      <c r="F212" s="78"/>
      <c r="G212" s="78"/>
      <c r="H212" s="78"/>
      <c r="I212" s="78"/>
      <c r="J212" s="78"/>
      <c r="K212" s="78" t="s">
        <v>77</v>
      </c>
      <c r="L212" s="78"/>
      <c r="M212" s="78"/>
    </row>
    <row r="213" spans="5:13" ht="15" x14ac:dyDescent="0.2">
      <c r="E213" s="78"/>
      <c r="F213" s="81"/>
      <c r="G213" s="81"/>
      <c r="H213" s="82"/>
      <c r="I213" s="83"/>
      <c r="J213" s="78"/>
      <c r="K213" s="78"/>
      <c r="L213" s="78"/>
      <c r="M213" s="78"/>
    </row>
    <row r="214" spans="5:13" x14ac:dyDescent="0.2">
      <c r="E214" s="25"/>
      <c r="F214" s="25"/>
      <c r="G214" s="3"/>
      <c r="H214" s="26"/>
      <c r="I214" s="26"/>
      <c r="J214" s="25"/>
      <c r="K214" s="3"/>
      <c r="L214" s="4"/>
      <c r="M214" s="4"/>
    </row>
    <row r="215" spans="5:13" x14ac:dyDescent="0.2">
      <c r="E215" s="25"/>
      <c r="F215" s="25"/>
      <c r="G215" s="3"/>
      <c r="H215" s="26"/>
      <c r="I215" s="26"/>
      <c r="J215" s="25"/>
      <c r="K215" s="3"/>
      <c r="L215" s="4"/>
      <c r="M215" s="4"/>
    </row>
    <row r="216" spans="5:13" x14ac:dyDescent="0.2">
      <c r="E216" s="25"/>
      <c r="F216" s="25"/>
      <c r="G216" s="3"/>
      <c r="H216" s="26"/>
      <c r="I216" s="26"/>
      <c r="J216" s="25"/>
      <c r="K216" s="3"/>
      <c r="L216" s="4"/>
      <c r="M216" s="4"/>
    </row>
    <row r="217" spans="5:13" x14ac:dyDescent="0.2">
      <c r="E217" s="25"/>
      <c r="F217" s="25"/>
      <c r="G217" s="3"/>
      <c r="H217" s="26"/>
      <c r="I217" s="26"/>
      <c r="J217" s="25"/>
      <c r="K217" s="3"/>
      <c r="L217" s="4"/>
      <c r="M217" s="4"/>
    </row>
    <row r="218" spans="5:13" x14ac:dyDescent="0.2">
      <c r="E218" s="25"/>
      <c r="F218" s="25"/>
      <c r="G218" s="3"/>
      <c r="H218" s="26"/>
      <c r="I218" s="26"/>
      <c r="J218" s="25"/>
      <c r="K218" s="3"/>
      <c r="L218" s="4"/>
      <c r="M218" s="4"/>
    </row>
    <row r="219" spans="5:13" x14ac:dyDescent="0.2">
      <c r="E219" s="25"/>
      <c r="F219" s="25"/>
      <c r="G219" s="3"/>
      <c r="H219" s="26"/>
      <c r="I219" s="26"/>
      <c r="J219" s="25"/>
      <c r="K219" s="3"/>
      <c r="L219" s="4"/>
      <c r="M219" s="4"/>
    </row>
    <row r="220" spans="5:13" x14ac:dyDescent="0.2">
      <c r="E220" s="25"/>
      <c r="F220" s="25"/>
      <c r="G220" s="3"/>
      <c r="H220" s="26"/>
      <c r="I220" s="26"/>
      <c r="J220" s="25"/>
      <c r="K220" s="3"/>
      <c r="L220" s="4"/>
      <c r="M220" s="4"/>
    </row>
    <row r="221" spans="5:13" x14ac:dyDescent="0.2">
      <c r="E221" s="25"/>
      <c r="F221" s="25"/>
      <c r="G221" s="3"/>
      <c r="H221" s="26"/>
      <c r="I221" s="26"/>
      <c r="J221" s="25"/>
      <c r="K221" s="3"/>
      <c r="L221" s="4"/>
      <c r="M221" s="4"/>
    </row>
    <row r="222" spans="5:13" x14ac:dyDescent="0.2">
      <c r="E222" s="25"/>
      <c r="F222" s="25"/>
      <c r="G222" s="3">
        <f>MAX(G31:G76)</f>
        <v>7.6899999999999996E-2</v>
      </c>
      <c r="H222" s="26"/>
      <c r="I222" s="26"/>
      <c r="J222" s="25"/>
      <c r="K222" s="3"/>
      <c r="L222" s="4"/>
      <c r="M222" s="4"/>
    </row>
    <row r="223" spans="5:13" x14ac:dyDescent="0.2">
      <c r="E223" s="25"/>
      <c r="F223" s="25"/>
      <c r="G223" s="3">
        <f>MAX(G32:G76)</f>
        <v>7.6899999999999996E-2</v>
      </c>
      <c r="H223" s="26"/>
      <c r="I223" s="26"/>
      <c r="J223" s="25"/>
      <c r="K223" s="3"/>
      <c r="L223" s="4"/>
      <c r="M223" s="4"/>
    </row>
    <row r="224" spans="5:13" x14ac:dyDescent="0.2">
      <c r="E224" s="9">
        <f>MAX(E31:E207)</f>
        <v>25.951777620849999</v>
      </c>
      <c r="F224" s="10"/>
      <c r="G224" s="16">
        <f>MAX(G31:G207)</f>
        <v>0.1203</v>
      </c>
      <c r="H224" s="18"/>
      <c r="I224" s="18"/>
      <c r="J224" s="19">
        <f>MIN(J31:J209)</f>
        <v>17.995742910020414</v>
      </c>
      <c r="K224" s="17">
        <f>+S95</f>
        <v>0.61738555679265106</v>
      </c>
      <c r="L224" s="10">
        <f>VLOOKUP(E224,E31:L204,8,0)</f>
        <v>1.4421064887740473</v>
      </c>
      <c r="M224" s="16"/>
    </row>
    <row r="225" spans="5:13" x14ac:dyDescent="0.2">
      <c r="E225" s="16"/>
      <c r="F225" s="17"/>
      <c r="G225" s="17"/>
      <c r="H225" s="18"/>
      <c r="I225" s="18"/>
      <c r="J225" s="19"/>
      <c r="K225" s="17">
        <f>+S96</f>
        <v>0.61890011280577462</v>
      </c>
      <c r="L225" s="10">
        <f>MIN(L61:L76)</f>
        <v>0.27717211219459637</v>
      </c>
      <c r="M225" s="16"/>
    </row>
    <row r="226" spans="5:13" x14ac:dyDescent="0.2">
      <c r="E226" s="8"/>
      <c r="F226" s="8"/>
      <c r="L226" s="8" t="s">
        <v>63</v>
      </c>
    </row>
    <row r="228" spans="5:13" x14ac:dyDescent="0.2">
      <c r="E228" s="25"/>
      <c r="F228" s="25"/>
      <c r="G228" s="3"/>
      <c r="H228" s="26"/>
      <c r="I228" s="26"/>
      <c r="J228" s="25"/>
      <c r="K228" s="3"/>
      <c r="L228" s="4"/>
      <c r="M228" s="4"/>
    </row>
    <row r="229" spans="5:13" x14ac:dyDescent="0.2">
      <c r="E229" s="25"/>
      <c r="F229" s="25"/>
      <c r="G229" s="3"/>
      <c r="H229" s="26"/>
      <c r="I229" s="26"/>
      <c r="J229" s="25"/>
      <c r="K229" s="3"/>
      <c r="L229" s="4"/>
      <c r="M229" s="4"/>
    </row>
    <row r="230" spans="5:13" x14ac:dyDescent="0.2">
      <c r="E230" s="25"/>
      <c r="F230" s="25"/>
      <c r="G230" s="3"/>
      <c r="H230" s="26"/>
      <c r="I230" s="26"/>
      <c r="J230" s="25"/>
      <c r="K230" s="3"/>
      <c r="L230" s="4"/>
      <c r="M230" s="4"/>
    </row>
    <row r="231" spans="5:13" x14ac:dyDescent="0.2">
      <c r="E231" s="25"/>
      <c r="F231" s="25"/>
      <c r="G231" s="3"/>
      <c r="H231" s="26"/>
      <c r="I231" s="26"/>
      <c r="J231" s="25"/>
      <c r="K231" s="3"/>
      <c r="L231" s="4"/>
      <c r="M231" s="4"/>
    </row>
    <row r="232" spans="5:13" x14ac:dyDescent="0.2">
      <c r="E232" s="16"/>
      <c r="F232" s="17"/>
      <c r="G232" s="17"/>
      <c r="H232" s="18"/>
      <c r="I232" s="18"/>
      <c r="J232" s="19"/>
      <c r="K232" s="17"/>
      <c r="L232" s="16"/>
      <c r="M232" s="16"/>
    </row>
    <row r="233" spans="5:13" x14ac:dyDescent="0.2">
      <c r="E233" s="16"/>
      <c r="F233" s="17"/>
      <c r="G233" s="17"/>
      <c r="H233" s="18"/>
      <c r="I233" s="18"/>
      <c r="J233" s="19"/>
      <c r="K233" s="17"/>
      <c r="L233" s="16"/>
      <c r="M233" s="16"/>
    </row>
    <row r="234" spans="5:13" x14ac:dyDescent="0.2">
      <c r="E234" s="16"/>
      <c r="F234" s="17"/>
      <c r="G234" s="17"/>
      <c r="H234" s="18"/>
      <c r="I234" s="18"/>
      <c r="J234" s="19"/>
      <c r="K234" s="17"/>
      <c r="L234" s="16"/>
      <c r="M234" s="16"/>
    </row>
    <row r="235" spans="5:13" x14ac:dyDescent="0.2">
      <c r="E235" s="16"/>
      <c r="F235" s="17"/>
      <c r="G235" s="17"/>
      <c r="H235" s="18"/>
      <c r="I235" s="18"/>
      <c r="J235" s="19"/>
      <c r="K235" s="17"/>
      <c r="L235" s="16"/>
      <c r="M235" s="16"/>
    </row>
    <row r="236" spans="5:13" x14ac:dyDescent="0.2">
      <c r="E236" s="16"/>
      <c r="F236" s="17"/>
      <c r="G236" s="17"/>
      <c r="H236" s="18"/>
      <c r="I236" s="18"/>
      <c r="J236" s="19"/>
      <c r="K236" s="17"/>
      <c r="L236" s="16"/>
      <c r="M236" s="16"/>
    </row>
    <row r="237" spans="5:13" x14ac:dyDescent="0.2">
      <c r="E237" s="16"/>
      <c r="F237" s="17"/>
      <c r="G237" s="17"/>
      <c r="H237" s="18"/>
      <c r="I237" s="18"/>
      <c r="J237" s="19"/>
      <c r="K237" s="17"/>
      <c r="L237" s="16"/>
      <c r="M237" s="16"/>
    </row>
    <row r="241" spans="8:13" x14ac:dyDescent="0.2">
      <c r="H241" s="15"/>
      <c r="I241" s="15"/>
      <c r="J241" s="15"/>
      <c r="K241" s="15"/>
      <c r="L241" s="15"/>
      <c r="M241" s="15"/>
    </row>
    <row r="242" spans="8:13" x14ac:dyDescent="0.2">
      <c r="H242" s="15"/>
      <c r="I242" s="15"/>
      <c r="J242" s="15"/>
      <c r="K242" s="15"/>
      <c r="L242" s="15"/>
      <c r="M242" s="15"/>
    </row>
    <row r="243" spans="8:13" x14ac:dyDescent="0.2">
      <c r="H243" s="15"/>
      <c r="I243" s="15"/>
      <c r="J243" s="15"/>
      <c r="K243" s="15"/>
      <c r="L243" s="15"/>
      <c r="M243" s="15"/>
    </row>
    <row r="244" spans="8:13" x14ac:dyDescent="0.2">
      <c r="H244" s="15"/>
      <c r="I244" s="15"/>
      <c r="J244" s="15"/>
      <c r="K244" s="15"/>
      <c r="L244" s="15"/>
      <c r="M244" s="15"/>
    </row>
    <row r="264" spans="5:13" ht="15" x14ac:dyDescent="0.25">
      <c r="E264" s="104" t="s">
        <v>55</v>
      </c>
      <c r="F264" s="101"/>
      <c r="G264" s="101"/>
      <c r="H264" s="101"/>
      <c r="I264" s="104" t="s">
        <v>0</v>
      </c>
      <c r="J264" s="103"/>
      <c r="K264" s="103"/>
      <c r="L264" s="103"/>
      <c r="M264" s="100" t="s">
        <v>2</v>
      </c>
    </row>
    <row r="265" spans="5:13" ht="15" x14ac:dyDescent="0.25">
      <c r="E265" s="104" t="s">
        <v>73</v>
      </c>
      <c r="F265" s="102"/>
      <c r="G265" s="102"/>
      <c r="H265" s="102"/>
      <c r="I265" s="104" t="s">
        <v>71</v>
      </c>
      <c r="J265" s="66"/>
      <c r="K265" s="67" t="s">
        <v>57</v>
      </c>
      <c r="L265" s="66"/>
      <c r="M265" s="100" t="s">
        <v>56</v>
      </c>
    </row>
    <row r="266" spans="5:13" x14ac:dyDescent="0.2">
      <c r="E266" s="104" t="s">
        <v>58</v>
      </c>
      <c r="F266" s="68" t="s">
        <v>57</v>
      </c>
      <c r="G266" s="32"/>
      <c r="H266" s="33"/>
      <c r="J266" s="2"/>
      <c r="K266" s="2"/>
      <c r="L266" s="2"/>
      <c r="M266" s="2"/>
    </row>
    <row r="267" spans="5:13" ht="15" x14ac:dyDescent="0.25">
      <c r="E267" s="104" t="s">
        <v>72</v>
      </c>
      <c r="F267" s="101"/>
      <c r="G267" s="101"/>
      <c r="H267" s="101"/>
      <c r="J267" s="34"/>
      <c r="K267" s="34"/>
      <c r="L267" s="33"/>
      <c r="M267" s="34"/>
    </row>
  </sheetData>
  <mergeCells count="24">
    <mergeCell ref="R8:AB9"/>
    <mergeCell ref="R10:AB10"/>
    <mergeCell ref="G28:G30"/>
    <mergeCell ref="F28:F30"/>
    <mergeCell ref="J28:J30"/>
    <mergeCell ref="M28:M30"/>
    <mergeCell ref="I28:I30"/>
    <mergeCell ref="H28:H30"/>
    <mergeCell ref="D1:F4"/>
    <mergeCell ref="E25:G25"/>
    <mergeCell ref="I25:K25"/>
    <mergeCell ref="F211:G211"/>
    <mergeCell ref="G3:N4"/>
    <mergeCell ref="G1:N2"/>
    <mergeCell ref="M7:N7"/>
    <mergeCell ref="E6:G6"/>
    <mergeCell ref="E7:G7"/>
    <mergeCell ref="E9:G9"/>
    <mergeCell ref="I6:K6"/>
    <mergeCell ref="G11:M11"/>
    <mergeCell ref="L26:M26"/>
    <mergeCell ref="E28:E30"/>
    <mergeCell ref="K28:K30"/>
    <mergeCell ref="L28:L30"/>
  </mergeCells>
  <conditionalFormatting sqref="M25:O25 D34 D41 H25:L26 E25:E28 J13:M18 H13:H18 E13:G22 I8:N10 F268:I1048576 E264:H267 G3 Y1:XFD7 S1:X5 A1:C11 H6:N7 R4:R7 N5 D1:F8 D10:H10 D6:G9 O1:R1 R11 AC8:XFD10 F28:M28 H27:K27 D6:D12 E11:G11 E242:E1048576 J266:M1048576 I264:M265 F242:M263 E241:M241 E228:M237 T14:T76 X13:X76 Y11:XFD76 AP77:XFD93 T77:AL93 E31:E204 P25:S174 N28:O174 G31:M174 G175:S204 U99:W1048576 A14:C1048576 D48:D1048576 N205:S1048576 T94:T1048576 X94:XFD1048576 E205:M226">
    <cfRule type="containsErrors" dxfId="74" priority="88">
      <formula>ISERROR(A1)</formula>
    </cfRule>
  </conditionalFormatting>
  <conditionalFormatting sqref="H1:N1 G1:G4 H4:N4">
    <cfRule type="containsErrors" dxfId="73" priority="21">
      <formula>ISERROR(G1)</formula>
    </cfRule>
  </conditionalFormatting>
  <conditionalFormatting sqref="G3">
    <cfRule type="containsErrors" dxfId="72" priority="20">
      <formula>ISERROR(G3)</formula>
    </cfRule>
  </conditionalFormatting>
  <conditionalFormatting sqref="D1:F4">
    <cfRule type="containsErrors" dxfId="71" priority="19">
      <formula>ISERROR(D1)</formula>
    </cfRule>
  </conditionalFormatting>
  <conditionalFormatting sqref="D1:F4">
    <cfRule type="containsErrors" dxfId="70" priority="18">
      <formula>ISERROR(D1)</formula>
    </cfRule>
  </conditionalFormatting>
  <conditionalFormatting sqref="D1:F4">
    <cfRule type="containsErrors" dxfId="69" priority="17">
      <formula>ISERROR(D1)</formula>
    </cfRule>
  </conditionalFormatting>
  <conditionalFormatting sqref="D1:F4">
    <cfRule type="containsErrors" dxfId="68" priority="16">
      <formula>ISERROR(D1)</formula>
    </cfRule>
  </conditionalFormatting>
  <conditionalFormatting sqref="D1:F4">
    <cfRule type="containsErrors" dxfId="67" priority="15">
      <formula>ISERROR(D1)</formula>
    </cfRule>
  </conditionalFormatting>
  <conditionalFormatting sqref="D1:F4">
    <cfRule type="containsErrors" dxfId="66" priority="14">
      <formula>ISERROR(D1)</formula>
    </cfRule>
  </conditionalFormatting>
  <conditionalFormatting sqref="E11:G11">
    <cfRule type="containsErrors" dxfId="65" priority="13">
      <formula>ISERROR(E11)</formula>
    </cfRule>
  </conditionalFormatting>
  <conditionalFormatting sqref="L14:M18">
    <cfRule type="containsErrors" dxfId="64" priority="12">
      <formula>ISERROR(L14)</formula>
    </cfRule>
  </conditionalFormatting>
  <conditionalFormatting sqref="L14:M16">
    <cfRule type="containsErrors" dxfId="63" priority="11">
      <formula>ISERROR(L14)</formula>
    </cfRule>
  </conditionalFormatting>
  <conditionalFormatting sqref="L14:M18">
    <cfRule type="containsErrors" dxfId="62" priority="10">
      <formula>ISERROR(L14)</formula>
    </cfRule>
  </conditionalFormatting>
  <conditionalFormatting sqref="M17:M18">
    <cfRule type="containsErrors" dxfId="61" priority="9">
      <formula>ISERROR(M17)</formula>
    </cfRule>
  </conditionalFormatting>
  <conditionalFormatting sqref="M17:M18">
    <cfRule type="containsErrors" dxfId="60" priority="8">
      <formula>ISERROR(M17)</formula>
    </cfRule>
  </conditionalFormatting>
  <conditionalFormatting sqref="E66:E76 G66:M70 G71:G76 H71:M204">
    <cfRule type="containsErrors" dxfId="59" priority="7">
      <formula>ISERROR(E66)</formula>
    </cfRule>
  </conditionalFormatting>
  <conditionalFormatting sqref="R8:R10">
    <cfRule type="containsErrors" dxfId="58" priority="6">
      <formula>ISERROR(R8)</formula>
    </cfRule>
  </conditionalFormatting>
  <conditionalFormatting sqref="R10 R8">
    <cfRule type="containsErrors" dxfId="57" priority="5">
      <formula>ISERROR(R8)</formula>
    </cfRule>
  </conditionalFormatting>
  <conditionalFormatting sqref="R10 R8">
    <cfRule type="containsErrors" dxfId="56" priority="4">
      <formula>ISERROR(R8)</formula>
    </cfRule>
  </conditionalFormatting>
  <conditionalFormatting sqref="L27">
    <cfRule type="containsErrors" dxfId="55" priority="3">
      <formula>ISERROR(L27)</formula>
    </cfRule>
  </conditionalFormatting>
  <conditionalFormatting sqref="E23">
    <cfRule type="containsErrors" dxfId="54" priority="2">
      <formula>ISERROR(E23)</formula>
    </cfRule>
  </conditionalFormatting>
  <conditionalFormatting sqref="F34 F41 F48:F204">
    <cfRule type="containsErrors" dxfId="53" priority="1">
      <formula>ISERROR(F34)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195"/>
  <sheetViews>
    <sheetView windowProtection="1" view="pageBreakPreview" topLeftCell="E117" zoomScale="50" zoomScaleNormal="55" zoomScaleSheetLayoutView="50" workbookViewId="0">
      <selection activeCell="T34" sqref="T34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5.7109375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1" ht="15" customHeight="1" x14ac:dyDescent="0.2">
      <c r="D1" s="174"/>
      <c r="E1" s="175"/>
      <c r="F1" s="176"/>
      <c r="G1" s="196"/>
      <c r="H1" s="197"/>
      <c r="I1" s="197"/>
      <c r="J1" s="197"/>
      <c r="K1" s="197"/>
      <c r="L1" s="197"/>
      <c r="M1" s="197"/>
      <c r="N1" s="198"/>
      <c r="O1" s="120"/>
      <c r="P1" s="15"/>
      <c r="Q1" s="15"/>
      <c r="R1" s="15"/>
    </row>
    <row r="2" spans="1:21" ht="15" customHeight="1" x14ac:dyDescent="0.2">
      <c r="D2" s="177"/>
      <c r="E2" s="178"/>
      <c r="F2" s="179"/>
      <c r="G2" s="199"/>
      <c r="H2" s="200"/>
      <c r="I2" s="200"/>
      <c r="J2" s="200"/>
      <c r="K2" s="200"/>
      <c r="L2" s="200"/>
      <c r="M2" s="200"/>
      <c r="N2" s="201"/>
      <c r="O2" s="121"/>
      <c r="P2" s="36"/>
      <c r="Q2" s="71"/>
      <c r="R2" s="71"/>
    </row>
    <row r="3" spans="1:21" ht="15" customHeight="1" x14ac:dyDescent="0.2">
      <c r="D3" s="177"/>
      <c r="E3" s="178"/>
      <c r="F3" s="179"/>
      <c r="G3" s="190" t="s">
        <v>81</v>
      </c>
      <c r="H3" s="191"/>
      <c r="I3" s="191"/>
      <c r="J3" s="191"/>
      <c r="K3" s="191"/>
      <c r="L3" s="191"/>
      <c r="M3" s="191"/>
      <c r="N3" s="192"/>
      <c r="O3" s="121"/>
      <c r="P3" s="36"/>
      <c r="Q3" s="71"/>
      <c r="R3" s="71"/>
    </row>
    <row r="4" spans="1:21" ht="15" customHeight="1" thickBot="1" x14ac:dyDescent="0.25">
      <c r="D4" s="180"/>
      <c r="E4" s="181"/>
      <c r="F4" s="182"/>
      <c r="G4" s="193"/>
      <c r="H4" s="194"/>
      <c r="I4" s="194"/>
      <c r="J4" s="194"/>
      <c r="K4" s="194"/>
      <c r="L4" s="194"/>
      <c r="M4" s="194"/>
      <c r="N4" s="195"/>
      <c r="O4" s="122"/>
      <c r="R4" s="15"/>
    </row>
    <row r="5" spans="1:21" x14ac:dyDescent="0.2">
      <c r="D5" s="77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1" ht="15" x14ac:dyDescent="0.25">
      <c r="D6" s="104" t="s">
        <v>55</v>
      </c>
      <c r="E6" s="203">
        <f>+'CD A wn'!E6</f>
        <v>0</v>
      </c>
      <c r="F6" s="203"/>
      <c r="G6" s="203"/>
      <c r="H6" s="104" t="s">
        <v>0</v>
      </c>
      <c r="I6" s="205">
        <f>+'CD A wn'!I6</f>
        <v>0</v>
      </c>
      <c r="J6" s="205"/>
      <c r="K6" s="205"/>
      <c r="L6" s="100" t="s">
        <v>2</v>
      </c>
      <c r="M6" s="109" t="str">
        <f>+'CD A wn'!M6</f>
        <v>Muestra 6</v>
      </c>
      <c r="N6" s="109"/>
      <c r="R6" s="72"/>
    </row>
    <row r="7" spans="1:21" ht="15" x14ac:dyDescent="0.25">
      <c r="D7" s="104" t="s">
        <v>73</v>
      </c>
      <c r="E7" s="203" t="str">
        <f>+'CD A wn'!E7</f>
        <v>Sondeo 3</v>
      </c>
      <c r="F7" s="203"/>
      <c r="G7" s="203"/>
      <c r="H7" s="104" t="s">
        <v>71</v>
      </c>
      <c r="I7" s="65">
        <f>+'CD A wn'!I7</f>
        <v>0</v>
      </c>
      <c r="J7" s="67" t="s">
        <v>57</v>
      </c>
      <c r="K7" s="65">
        <f>+'CD A wn'!K7</f>
        <v>0</v>
      </c>
      <c r="L7" s="100" t="s">
        <v>56</v>
      </c>
      <c r="M7" s="202">
        <f>+'CD A wn'!M7:N7</f>
        <v>0</v>
      </c>
      <c r="N7" s="202"/>
      <c r="R7" s="19"/>
    </row>
    <row r="8" spans="1:21" x14ac:dyDescent="0.2">
      <c r="B8" s="12" t="s">
        <v>50</v>
      </c>
      <c r="D8" s="104" t="s">
        <v>58</v>
      </c>
      <c r="E8" s="68" t="s">
        <v>82</v>
      </c>
      <c r="F8" s="32"/>
      <c r="G8" s="33"/>
      <c r="H8" s="15"/>
      <c r="I8" s="75"/>
      <c r="J8" s="75"/>
      <c r="K8" s="75"/>
      <c r="L8" s="75"/>
      <c r="M8" s="75"/>
      <c r="N8" s="33"/>
      <c r="R8" s="19"/>
    </row>
    <row r="9" spans="1:21" ht="15" customHeight="1" x14ac:dyDescent="0.25">
      <c r="D9" s="104" t="s">
        <v>72</v>
      </c>
      <c r="E9" s="203">
        <f>+'CD A wn'!E9</f>
        <v>0</v>
      </c>
      <c r="F9" s="203"/>
      <c r="G9" s="203"/>
      <c r="H9" s="15"/>
      <c r="I9" s="34"/>
      <c r="J9" s="34"/>
      <c r="K9" s="33"/>
      <c r="L9" s="34"/>
      <c r="M9" s="34"/>
      <c r="N9" s="34"/>
      <c r="R9" s="19"/>
    </row>
    <row r="10" spans="1:21" ht="15" customHeight="1" x14ac:dyDescent="0.2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19"/>
    </row>
    <row r="11" spans="1:21" x14ac:dyDescent="0.2">
      <c r="D11" s="107"/>
      <c r="E11" s="44" t="s">
        <v>80</v>
      </c>
      <c r="F11" s="44"/>
      <c r="G11" s="206"/>
      <c r="H11" s="206"/>
      <c r="I11" s="206"/>
      <c r="J11" s="206"/>
      <c r="K11" s="206"/>
      <c r="L11" s="206"/>
      <c r="M11" s="206"/>
      <c r="N11" s="15"/>
      <c r="R11" s="19"/>
    </row>
    <row r="12" spans="1:21" x14ac:dyDescent="0.2">
      <c r="D12" s="15"/>
      <c r="E12" s="150"/>
      <c r="F12" s="150"/>
      <c r="G12" s="149"/>
      <c r="N12" s="15"/>
    </row>
    <row r="13" spans="1:21" x14ac:dyDescent="0.2">
      <c r="D13" s="15"/>
      <c r="E13" s="153" t="s">
        <v>9</v>
      </c>
      <c r="F13" s="154"/>
      <c r="G13" s="151">
        <v>5.98</v>
      </c>
      <c r="H13" s="143"/>
      <c r="I13" s="15"/>
      <c r="J13" s="144"/>
      <c r="K13" s="147" t="s">
        <v>3</v>
      </c>
      <c r="L13" s="123" t="s">
        <v>4</v>
      </c>
      <c r="M13" s="54" t="s">
        <v>5</v>
      </c>
      <c r="N13" s="15"/>
    </row>
    <row r="14" spans="1:21" x14ac:dyDescent="0.2">
      <c r="B14" s="8" t="s">
        <v>30</v>
      </c>
      <c r="D14" s="15"/>
      <c r="E14" s="153" t="s">
        <v>10</v>
      </c>
      <c r="F14" s="154"/>
      <c r="G14" s="151">
        <v>2.48</v>
      </c>
      <c r="H14" s="145"/>
      <c r="I14" s="45"/>
      <c r="J14" s="146"/>
      <c r="K14" s="97" t="s">
        <v>54</v>
      </c>
      <c r="L14" s="125"/>
      <c r="M14" s="126"/>
      <c r="N14" s="15"/>
    </row>
    <row r="15" spans="1:21" x14ac:dyDescent="0.2">
      <c r="A15" s="99">
        <v>5</v>
      </c>
      <c r="B15" s="14">
        <v>5</v>
      </c>
      <c r="C15" s="52">
        <f>+(A15+B15)/2</f>
        <v>5</v>
      </c>
      <c r="D15" s="15"/>
      <c r="E15" s="153" t="s">
        <v>11</v>
      </c>
      <c r="F15" s="154"/>
      <c r="G15" s="151"/>
      <c r="H15" s="145"/>
      <c r="I15" s="45"/>
      <c r="J15" s="146"/>
      <c r="K15" s="99" t="s">
        <v>7</v>
      </c>
      <c r="L15" s="124"/>
      <c r="M15" s="115"/>
      <c r="N15" s="15"/>
    </row>
    <row r="16" spans="1:21" x14ac:dyDescent="0.2">
      <c r="A16" s="99">
        <v>5</v>
      </c>
      <c r="B16" s="14">
        <v>5</v>
      </c>
      <c r="C16" s="52">
        <v>5</v>
      </c>
      <c r="D16" s="15"/>
      <c r="E16" s="153" t="s">
        <v>12</v>
      </c>
      <c r="F16" s="154"/>
      <c r="G16" s="151"/>
      <c r="H16" s="145"/>
      <c r="I16" s="45"/>
      <c r="J16" s="146"/>
      <c r="K16" s="99" t="s">
        <v>6</v>
      </c>
      <c r="L16" s="124"/>
      <c r="M16" s="115"/>
      <c r="N16" s="15"/>
    </row>
    <row r="17" spans="1:19" ht="15" customHeight="1" x14ac:dyDescent="0.2">
      <c r="A17" s="99">
        <v>5</v>
      </c>
      <c r="B17" s="14">
        <v>5</v>
      </c>
      <c r="C17" s="52">
        <v>5</v>
      </c>
      <c r="D17" s="15"/>
      <c r="E17" s="153" t="s">
        <v>13</v>
      </c>
      <c r="F17" s="154"/>
      <c r="G17" s="152">
        <f>+G15-G16</f>
        <v>0</v>
      </c>
      <c r="H17" s="145"/>
      <c r="I17" s="45"/>
      <c r="J17" s="146"/>
      <c r="K17" s="99" t="s">
        <v>8</v>
      </c>
      <c r="L17" s="124"/>
      <c r="M17" s="115"/>
      <c r="N17" s="15"/>
    </row>
    <row r="18" spans="1:19" x14ac:dyDescent="0.2">
      <c r="B18" s="8" t="s">
        <v>31</v>
      </c>
      <c r="D18" s="15"/>
      <c r="E18" s="153" t="s">
        <v>14</v>
      </c>
      <c r="F18" s="154"/>
      <c r="G18" s="152">
        <f>+G22*G20</f>
        <v>0</v>
      </c>
      <c r="H18" s="145"/>
      <c r="I18" s="45"/>
      <c r="J18" s="146"/>
      <c r="K18" s="99" t="s">
        <v>19</v>
      </c>
      <c r="L18" s="56">
        <v>0.22</v>
      </c>
      <c r="M18" s="56">
        <v>0.26</v>
      </c>
      <c r="N18" s="15"/>
    </row>
    <row r="19" spans="1:19" x14ac:dyDescent="0.2">
      <c r="A19" s="99">
        <v>2.1800000000000002</v>
      </c>
      <c r="B19" s="14">
        <v>2.1800000000000002</v>
      </c>
      <c r="C19" s="52">
        <v>2.1800000000000002</v>
      </c>
      <c r="D19" s="15"/>
      <c r="E19" s="153" t="s">
        <v>15</v>
      </c>
      <c r="F19" s="154"/>
      <c r="G19" s="152">
        <f>+(PI()*G13^2)/4</f>
        <v>28.086152482358113</v>
      </c>
      <c r="H19" s="148"/>
      <c r="I19" s="15"/>
      <c r="J19" s="15"/>
      <c r="K19" s="15"/>
      <c r="L19" s="15"/>
      <c r="M19" s="15"/>
      <c r="N19" s="15"/>
    </row>
    <row r="20" spans="1:19" x14ac:dyDescent="0.2">
      <c r="A20" s="99">
        <v>2.1800000000000002</v>
      </c>
      <c r="B20" s="14">
        <v>2.1800000000000002</v>
      </c>
      <c r="C20" s="52">
        <v>2.1800000000000002</v>
      </c>
      <c r="D20" s="15"/>
      <c r="E20" s="153" t="s">
        <v>16</v>
      </c>
      <c r="F20" s="154"/>
      <c r="G20" s="152">
        <f>+G14*G19</f>
        <v>69.653658156248113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9">
        <v>2.1800000000000002</v>
      </c>
      <c r="B21" s="14">
        <v>2.1800000000000002</v>
      </c>
      <c r="C21" s="52">
        <v>2.1800000000000002</v>
      </c>
      <c r="D21" s="15"/>
      <c r="E21" s="153" t="s">
        <v>17</v>
      </c>
      <c r="F21" s="154"/>
      <c r="G21" s="152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3" t="s">
        <v>18</v>
      </c>
      <c r="F22" s="154"/>
      <c r="G22" s="152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5" t="s">
        <v>20</v>
      </c>
      <c r="F23" s="155"/>
      <c r="G23" s="152">
        <f>+G14-(G150/10)</f>
        <v>2.4492099999999999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83" t="s">
        <v>48</v>
      </c>
      <c r="F25" s="184"/>
      <c r="G25" s="185"/>
      <c r="H25" s="60"/>
      <c r="I25" s="186" t="s">
        <v>49</v>
      </c>
      <c r="J25" s="187"/>
      <c r="K25" s="188"/>
      <c r="L25" s="23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8" t="s">
        <v>42</v>
      </c>
      <c r="F26" s="86"/>
      <c r="G26" s="87"/>
      <c r="H26" s="119">
        <v>30</v>
      </c>
      <c r="I26" s="85" t="s">
        <v>44</v>
      </c>
      <c r="J26" s="86"/>
      <c r="K26" s="87"/>
      <c r="L26" s="207"/>
      <c r="M26" s="208"/>
      <c r="N26" s="75"/>
      <c r="O26" s="70"/>
    </row>
    <row r="27" spans="1:19" ht="13.5" thickBot="1" x14ac:dyDescent="0.25">
      <c r="D27" s="15"/>
      <c r="E27" s="93" t="s">
        <v>43</v>
      </c>
      <c r="F27" s="91"/>
      <c r="G27" s="92"/>
      <c r="H27" s="30">
        <f>+H26/G19</f>
        <v>1.0681420325850628</v>
      </c>
      <c r="I27" s="90" t="s">
        <v>45</v>
      </c>
      <c r="J27" s="91"/>
      <c r="K27" s="92"/>
      <c r="L27" s="89">
        <f>+M27/1000</f>
        <v>0</v>
      </c>
      <c r="M27" s="128"/>
      <c r="N27" s="4"/>
      <c r="O27" s="4"/>
    </row>
    <row r="28" spans="1:19" ht="38.25" x14ac:dyDescent="0.2">
      <c r="D28" s="15"/>
      <c r="E28" s="209" t="s">
        <v>21</v>
      </c>
      <c r="F28" s="222" t="s">
        <v>22</v>
      </c>
      <c r="G28" s="212" t="s">
        <v>84</v>
      </c>
      <c r="H28" s="212" t="s">
        <v>24</v>
      </c>
      <c r="I28" s="212" t="s">
        <v>23</v>
      </c>
      <c r="J28" s="212" t="s">
        <v>25</v>
      </c>
      <c r="K28" s="212" t="s">
        <v>78</v>
      </c>
      <c r="L28" s="212" t="s">
        <v>26</v>
      </c>
      <c r="M28" s="219" t="s">
        <v>27</v>
      </c>
      <c r="N28" s="43"/>
      <c r="O28" s="43"/>
      <c r="Q28" s="94" t="s">
        <v>65</v>
      </c>
    </row>
    <row r="29" spans="1:19" x14ac:dyDescent="0.2">
      <c r="D29" s="15"/>
      <c r="E29" s="210"/>
      <c r="F29" s="223"/>
      <c r="G29" s="213"/>
      <c r="H29" s="213"/>
      <c r="I29" s="213"/>
      <c r="J29" s="213"/>
      <c r="K29" s="213"/>
      <c r="L29" s="213"/>
      <c r="M29" s="220"/>
      <c r="N29" s="43"/>
      <c r="O29" s="43"/>
      <c r="Q29" s="95"/>
    </row>
    <row r="30" spans="1:19" x14ac:dyDescent="0.2">
      <c r="D30" s="15"/>
      <c r="E30" s="211"/>
      <c r="F30" s="224"/>
      <c r="G30" s="214"/>
      <c r="H30" s="214"/>
      <c r="I30" s="214"/>
      <c r="J30" s="214"/>
      <c r="K30" s="214"/>
      <c r="L30" s="214"/>
      <c r="M30" s="221"/>
      <c r="N30" s="43"/>
      <c r="O30" s="43"/>
      <c r="P30" s="8" t="s">
        <v>32</v>
      </c>
      <c r="Q30" s="96"/>
      <c r="R30" s="25"/>
      <c r="S30" s="15"/>
    </row>
    <row r="31" spans="1:19" ht="15" x14ac:dyDescent="0.25">
      <c r="D31" s="15"/>
      <c r="E31" s="139">
        <v>5.0985810649999998E-2</v>
      </c>
      <c r="F31" s="129">
        <v>0.02</v>
      </c>
      <c r="G31" s="130">
        <v>0.28290000000000004</v>
      </c>
      <c r="H31" s="131">
        <f t="shared" ref="H31:H37" si="0">+((F31/10)/$G$13)</f>
        <v>3.3444816053511704E-4</v>
      </c>
      <c r="I31" s="131">
        <f>((+G31/10)/$G$14)</f>
        <v>1.140725806451613E-2</v>
      </c>
      <c r="J31" s="129">
        <f t="shared" ref="J31:J37" si="1">+($G$13^2/2)*(Q31*PI()/180-((F31/10)/$G$13)*SIN(Q31*PI()/180))</f>
        <v>28.074192482581072</v>
      </c>
      <c r="K31" s="132">
        <f t="shared" ref="K31:K37" si="2">+$H$26/J31</f>
        <v>1.0685970760731165</v>
      </c>
      <c r="L31" s="130">
        <f>+E31/J31</f>
        <v>1.8161096060602519E-3</v>
      </c>
      <c r="M31" s="133">
        <f>+L31/K31</f>
        <v>1.6995270216666664E-3</v>
      </c>
      <c r="N31" s="4"/>
      <c r="O31" s="4"/>
      <c r="P31" s="8">
        <f t="shared" ref="P31:P37" si="3">+$G$13-(F31/10)</f>
        <v>5.9780000000000006</v>
      </c>
      <c r="Q31" s="29">
        <f t="shared" ref="Q31:Q37" si="4">+DEGREES(ACOS((F31/10)/$G$13))</f>
        <v>89.980837531578175</v>
      </c>
      <c r="R31" s="28">
        <v>3132470941</v>
      </c>
      <c r="S31" s="17">
        <f t="shared" ref="S31:S37" si="5">+K31</f>
        <v>1.0685970760731165</v>
      </c>
    </row>
    <row r="32" spans="1:19" ht="15" x14ac:dyDescent="0.25">
      <c r="D32" s="15"/>
      <c r="E32" s="140">
        <v>0.18354891834000001</v>
      </c>
      <c r="F32" s="129">
        <v>7.0000000000000007E-2</v>
      </c>
      <c r="G32" s="134">
        <v>0.28290000000000004</v>
      </c>
      <c r="H32" s="131">
        <f t="shared" si="0"/>
        <v>1.1705685618729098E-3</v>
      </c>
      <c r="I32" s="131">
        <f t="shared" ref="I32:I37" si="6">((+G32/10)/$G$14)</f>
        <v>1.140725806451613E-2</v>
      </c>
      <c r="J32" s="129">
        <f t="shared" si="1"/>
        <v>28.044292491917759</v>
      </c>
      <c r="K32" s="132">
        <f t="shared" si="2"/>
        <v>1.0697363824972894</v>
      </c>
      <c r="L32" s="130">
        <f>+E32/J32</f>
        <v>6.5449651972107337E-3</v>
      </c>
      <c r="M32" s="133">
        <f t="shared" ref="M32:M37" si="7">+L32/K32</f>
        <v>6.1182972780000006E-3</v>
      </c>
      <c r="N32" s="4"/>
      <c r="O32" s="4"/>
      <c r="P32" s="8">
        <f t="shared" si="3"/>
        <v>5.9730000000000008</v>
      </c>
      <c r="Q32" s="29">
        <f t="shared" si="4"/>
        <v>89.932931346457394</v>
      </c>
      <c r="R32" s="28"/>
      <c r="S32" s="17">
        <f t="shared" si="5"/>
        <v>1.0697363824972894</v>
      </c>
    </row>
    <row r="33" spans="4:19" ht="15" x14ac:dyDescent="0.25">
      <c r="D33" s="15"/>
      <c r="E33" s="140">
        <v>0.16315459407999999</v>
      </c>
      <c r="F33" s="129">
        <v>0.16</v>
      </c>
      <c r="G33" s="134">
        <v>0.28290000000000004</v>
      </c>
      <c r="H33" s="131">
        <f t="shared" si="0"/>
        <v>2.6755852842809363E-3</v>
      </c>
      <c r="I33" s="131">
        <f t="shared" si="6"/>
        <v>1.140725806451613E-2</v>
      </c>
      <c r="J33" s="129">
        <f t="shared" si="1"/>
        <v>27.990472596516543</v>
      </c>
      <c r="K33" s="132">
        <f t="shared" si="2"/>
        <v>1.0717932645315016</v>
      </c>
      <c r="L33" s="130">
        <f t="shared" ref="L33:L37" si="8">+E33/J33</f>
        <v>5.828933167077173E-3</v>
      </c>
      <c r="M33" s="133">
        <f t="shared" si="7"/>
        <v>5.4384864693333328E-3</v>
      </c>
      <c r="N33" s="4"/>
      <c r="O33" s="4"/>
      <c r="P33" s="8">
        <f t="shared" si="3"/>
        <v>5.9640000000000004</v>
      </c>
      <c r="Q33" s="29">
        <f t="shared" si="4"/>
        <v>89.84670007257688</v>
      </c>
      <c r="R33" s="28"/>
      <c r="S33" s="17">
        <f t="shared" si="5"/>
        <v>1.0717932645315016</v>
      </c>
    </row>
    <row r="34" spans="4:19" ht="15" x14ac:dyDescent="0.25">
      <c r="D34" s="15"/>
      <c r="E34" s="140">
        <v>3.7015698531899996</v>
      </c>
      <c r="F34" s="129">
        <v>0.25</v>
      </c>
      <c r="G34" s="134">
        <v>0.28290000000000004</v>
      </c>
      <c r="H34" s="131">
        <f t="shared" si="0"/>
        <v>4.180602006688963E-3</v>
      </c>
      <c r="I34" s="131">
        <f t="shared" si="6"/>
        <v>1.140725806451613E-2</v>
      </c>
      <c r="J34" s="129">
        <f t="shared" si="1"/>
        <v>27.936652917838632</v>
      </c>
      <c r="K34" s="132">
        <f t="shared" si="2"/>
        <v>1.0738580633918331</v>
      </c>
      <c r="L34" s="130">
        <f t="shared" si="8"/>
        <v>0.13249868780187352</v>
      </c>
      <c r="M34" s="133">
        <f t="shared" si="7"/>
        <v>0.123385661773</v>
      </c>
      <c r="N34" s="4"/>
      <c r="O34" s="4"/>
      <c r="P34" s="8">
        <f t="shared" si="3"/>
        <v>5.9550000000000001</v>
      </c>
      <c r="Q34" s="29">
        <f t="shared" si="4"/>
        <v>89.760468451456575</v>
      </c>
      <c r="R34" s="28">
        <v>3108712702</v>
      </c>
      <c r="S34" s="17">
        <f t="shared" si="5"/>
        <v>1.0738580633918331</v>
      </c>
    </row>
    <row r="35" spans="4:19" ht="15" x14ac:dyDescent="0.25">
      <c r="D35" s="15"/>
      <c r="E35" s="140">
        <v>5.5064675502</v>
      </c>
      <c r="F35" s="129">
        <v>0.35</v>
      </c>
      <c r="G35" s="134">
        <v>0.2853</v>
      </c>
      <c r="H35" s="131">
        <f t="shared" si="0"/>
        <v>5.8528428093645472E-3</v>
      </c>
      <c r="I35" s="131">
        <f t="shared" si="6"/>
        <v>1.1504032258064517E-2</v>
      </c>
      <c r="J35" s="129">
        <f t="shared" si="1"/>
        <v>27.876853677319655</v>
      </c>
      <c r="K35" s="132">
        <f t="shared" si="2"/>
        <v>1.0761616195018349</v>
      </c>
      <c r="L35" s="130">
        <f t="shared" si="8"/>
        <v>0.19752830121858445</v>
      </c>
      <c r="M35" s="133">
        <f t="shared" si="7"/>
        <v>0.18354891834000001</v>
      </c>
      <c r="N35" s="4"/>
      <c r="O35" s="4"/>
      <c r="P35" s="8">
        <f t="shared" si="3"/>
        <v>5.9450000000000003</v>
      </c>
      <c r="Q35" s="29">
        <f t="shared" si="4"/>
        <v>89.664654894267258</v>
      </c>
      <c r="R35" s="28"/>
      <c r="S35" s="17">
        <f t="shared" si="5"/>
        <v>1.0761616195018349</v>
      </c>
    </row>
    <row r="36" spans="4:19" ht="15" x14ac:dyDescent="0.25">
      <c r="D36" s="15"/>
      <c r="E36" s="140">
        <v>6.8626901134899994</v>
      </c>
      <c r="F36" s="129">
        <v>0.44999999999999996</v>
      </c>
      <c r="G36" s="134">
        <v>0.28650000000000003</v>
      </c>
      <c r="H36" s="131">
        <f t="shared" si="0"/>
        <v>7.5250836120401331E-3</v>
      </c>
      <c r="I36" s="131">
        <f t="shared" si="6"/>
        <v>1.155241935483871E-2</v>
      </c>
      <c r="J36" s="129">
        <f t="shared" si="1"/>
        <v>27.817055022095406</v>
      </c>
      <c r="K36" s="132">
        <f t="shared" si="2"/>
        <v>1.0784750569810735</v>
      </c>
      <c r="L36" s="130">
        <f t="shared" si="8"/>
        <v>0.24670800370631923</v>
      </c>
      <c r="M36" s="133">
        <f t="shared" si="7"/>
        <v>0.22875633711633331</v>
      </c>
      <c r="N36" s="4"/>
      <c r="O36" s="4"/>
      <c r="P36" s="8">
        <f t="shared" si="3"/>
        <v>5.9350000000000005</v>
      </c>
      <c r="Q36" s="29">
        <f t="shared" si="4"/>
        <v>89.568840399277676</v>
      </c>
      <c r="R36" s="28"/>
      <c r="S36" s="17">
        <f t="shared" si="5"/>
        <v>1.0784750569810735</v>
      </c>
    </row>
    <row r="37" spans="4:19" ht="15" x14ac:dyDescent="0.25">
      <c r="D37" s="15"/>
      <c r="E37" s="140">
        <v>8.1373353797399997</v>
      </c>
      <c r="F37" s="129">
        <v>0.54</v>
      </c>
      <c r="G37" s="134">
        <v>0.28820000000000001</v>
      </c>
      <c r="H37" s="131">
        <f t="shared" si="0"/>
        <v>9.0301003344481611E-3</v>
      </c>
      <c r="I37" s="131">
        <f t="shared" si="6"/>
        <v>1.1620967741935485E-2</v>
      </c>
      <c r="J37" s="129">
        <f t="shared" si="1"/>
        <v>27.763236871040554</v>
      </c>
      <c r="K37" s="132">
        <f t="shared" si="2"/>
        <v>1.0805656465544398</v>
      </c>
      <c r="L37" s="130">
        <f t="shared" si="8"/>
        <v>0.29309750219463571</v>
      </c>
      <c r="M37" s="133">
        <f t="shared" si="7"/>
        <v>0.27124451265800004</v>
      </c>
      <c r="N37" s="4"/>
      <c r="O37" s="4"/>
      <c r="P37" s="8">
        <f t="shared" si="3"/>
        <v>5.9260000000000002</v>
      </c>
      <c r="Q37" s="29">
        <f t="shared" si="4"/>
        <v>89.482606330480152</v>
      </c>
      <c r="R37" s="28"/>
      <c r="S37" s="17">
        <f t="shared" si="5"/>
        <v>1.0805656465544398</v>
      </c>
    </row>
    <row r="38" spans="4:19" ht="15" x14ac:dyDescent="0.25">
      <c r="D38" s="15"/>
      <c r="E38" s="140">
        <v>9.0346856471799999</v>
      </c>
      <c r="F38" s="129">
        <v>0.64</v>
      </c>
      <c r="G38" s="134">
        <v>0.28900000000000003</v>
      </c>
      <c r="H38" s="131">
        <f t="shared" ref="H38:H101" si="9">+((F38/10)/$G$13)</f>
        <v>1.0702341137123745E-2</v>
      </c>
      <c r="I38" s="131">
        <f t="shared" ref="I38:I101" si="10">((+G38/10)/$G$14)</f>
        <v>1.1653225806451614E-2</v>
      </c>
      <c r="J38" s="129">
        <f t="shared" ref="J38:J101" si="11">+($G$13^2/2)*(Q38*PI()/180-((F38/10)/$G$13)*SIN(Q38*PI()/180))</f>
        <v>27.703439788615196</v>
      </c>
      <c r="K38" s="132">
        <f t="shared" ref="K38:K101" si="12">+$H$26/J38</f>
        <v>1.0828980165967903</v>
      </c>
      <c r="L38" s="130">
        <f t="shared" ref="L38:L101" si="13">+E38/J38</f>
        <v>0.32612143893022372</v>
      </c>
      <c r="M38" s="133">
        <f t="shared" ref="M38:M101" si="14">+L38/K38</f>
        <v>0.30115618823933338</v>
      </c>
      <c r="N38" s="4"/>
      <c r="O38" s="4"/>
      <c r="P38" s="8">
        <f t="shared" ref="P38:P101" si="15">+$G$13-(F38/10)</f>
        <v>5.9160000000000004</v>
      </c>
      <c r="Q38" s="29">
        <f t="shared" ref="Q38:Q101" si="16">+DEGREES(ACOS((F38/10)/$G$13))</f>
        <v>89.386789315350867</v>
      </c>
      <c r="R38" s="28"/>
      <c r="S38" s="17">
        <f t="shared" ref="S38:S101" si="17">+K38</f>
        <v>1.0828980165967903</v>
      </c>
    </row>
    <row r="39" spans="4:19" ht="15" x14ac:dyDescent="0.25">
      <c r="D39" s="15"/>
      <c r="E39" s="140">
        <v>9.7484869962799987</v>
      </c>
      <c r="F39" s="129">
        <v>0.74</v>
      </c>
      <c r="G39" s="134">
        <v>0.28999999999999998</v>
      </c>
      <c r="H39" s="131">
        <f t="shared" si="9"/>
        <v>1.2374581939799329E-2</v>
      </c>
      <c r="I39" s="131">
        <f t="shared" si="10"/>
        <v>1.1693548387096773E-2</v>
      </c>
      <c r="J39" s="129">
        <f t="shared" si="11"/>
        <v>27.643643776485998</v>
      </c>
      <c r="K39" s="132">
        <f t="shared" si="12"/>
        <v>1.0852404351092944</v>
      </c>
      <c r="L39" s="130">
        <f t="shared" si="13"/>
        <v>0.3526484089833401</v>
      </c>
      <c r="M39" s="133">
        <f t="shared" si="14"/>
        <v>0.3249495665426666</v>
      </c>
      <c r="N39" s="4"/>
      <c r="O39" s="4"/>
      <c r="P39" s="8">
        <f t="shared" si="15"/>
        <v>5.9060000000000006</v>
      </c>
      <c r="Q39" s="29">
        <f t="shared" si="16"/>
        <v>89.290970585180261</v>
      </c>
      <c r="R39" s="28"/>
      <c r="S39" s="17">
        <f t="shared" si="17"/>
        <v>1.0852404351092944</v>
      </c>
    </row>
    <row r="40" spans="4:19" ht="15" x14ac:dyDescent="0.25">
      <c r="D40" s="15"/>
      <c r="E40" s="140">
        <v>10.309330913429999</v>
      </c>
      <c r="F40" s="129">
        <v>0.83999999999999986</v>
      </c>
      <c r="G40" s="134">
        <v>0.29089999999999999</v>
      </c>
      <c r="H40" s="131">
        <f t="shared" si="9"/>
        <v>1.4046822742474914E-2</v>
      </c>
      <c r="I40" s="131">
        <f t="shared" si="10"/>
        <v>1.1729838709677419E-2</v>
      </c>
      <c r="J40" s="129">
        <f t="shared" si="11"/>
        <v>27.583849001910608</v>
      </c>
      <c r="K40" s="132">
        <f t="shared" si="12"/>
        <v>1.0875929605734878</v>
      </c>
      <c r="L40" s="130">
        <f t="shared" si="13"/>
        <v>0.37374519098897035</v>
      </c>
      <c r="M40" s="133">
        <f t="shared" si="14"/>
        <v>0.34364436378099994</v>
      </c>
      <c r="N40" s="4"/>
      <c r="O40" s="4"/>
      <c r="P40" s="8">
        <f t="shared" si="15"/>
        <v>5.8960000000000008</v>
      </c>
      <c r="Q40" s="29">
        <f t="shared" si="16"/>
        <v>89.195149871878328</v>
      </c>
      <c r="R40" s="28"/>
      <c r="S40" s="17">
        <f t="shared" si="17"/>
        <v>1.0875929605734878</v>
      </c>
    </row>
    <row r="41" spans="4:19" ht="15" x14ac:dyDescent="0.25">
      <c r="D41" s="15"/>
      <c r="E41" s="140">
        <v>10.666231587979999</v>
      </c>
      <c r="F41" s="129">
        <v>0.92999999999999994</v>
      </c>
      <c r="G41" s="134">
        <v>0.29310000000000003</v>
      </c>
      <c r="H41" s="131">
        <f t="shared" si="9"/>
        <v>1.5551839464882942E-2</v>
      </c>
      <c r="I41" s="131">
        <f t="shared" si="10"/>
        <v>1.1818548387096775E-2</v>
      </c>
      <c r="J41" s="129">
        <f t="shared" si="11"/>
        <v>27.530034901148071</v>
      </c>
      <c r="K41" s="132">
        <f t="shared" si="12"/>
        <v>1.0897189236308933</v>
      </c>
      <c r="L41" s="130">
        <f t="shared" si="13"/>
        <v>0.38743981350837992</v>
      </c>
      <c r="M41" s="133">
        <f t="shared" si="14"/>
        <v>0.35554105293266663</v>
      </c>
      <c r="N41" s="4"/>
      <c r="O41" s="4"/>
      <c r="P41" s="8">
        <f t="shared" si="15"/>
        <v>5.8870000000000005</v>
      </c>
      <c r="Q41" s="29">
        <f t="shared" si="16"/>
        <v>89.108909312712782</v>
      </c>
      <c r="R41" s="28"/>
      <c r="S41" s="17">
        <f t="shared" si="17"/>
        <v>1.0897189236308933</v>
      </c>
    </row>
    <row r="42" spans="4:19" ht="15" x14ac:dyDescent="0.25">
      <c r="D42" s="15"/>
      <c r="E42" s="140">
        <v>11.216878342999999</v>
      </c>
      <c r="F42" s="129">
        <v>1.03</v>
      </c>
      <c r="G42" s="134">
        <v>0.29420000000000002</v>
      </c>
      <c r="H42" s="131">
        <f t="shared" si="9"/>
        <v>1.722408026755853E-2</v>
      </c>
      <c r="I42" s="131">
        <f t="shared" si="10"/>
        <v>1.1862903225806453E-2</v>
      </c>
      <c r="J42" s="129">
        <f t="shared" si="11"/>
        <v>27.470242938758108</v>
      </c>
      <c r="K42" s="132">
        <f t="shared" si="12"/>
        <v>1.0920908150277997</v>
      </c>
      <c r="L42" s="130">
        <f t="shared" si="13"/>
        <v>0.40832832705581812</v>
      </c>
      <c r="M42" s="133">
        <f t="shared" si="14"/>
        <v>0.3738959447666666</v>
      </c>
      <c r="N42" s="4"/>
      <c r="O42" s="4"/>
      <c r="P42" s="8">
        <f t="shared" si="15"/>
        <v>5.8770000000000007</v>
      </c>
      <c r="Q42" s="29">
        <f t="shared" si="16"/>
        <v>89.013084092689084</v>
      </c>
      <c r="R42" s="28"/>
      <c r="S42" s="17">
        <f t="shared" si="17"/>
        <v>1.0920908150277997</v>
      </c>
    </row>
    <row r="43" spans="4:19" ht="15" x14ac:dyDescent="0.25">
      <c r="D43" s="15"/>
      <c r="E43" s="140">
        <v>11.80831374654</v>
      </c>
      <c r="F43" s="129">
        <v>1.1299999999999999</v>
      </c>
      <c r="G43" s="134">
        <v>0.29510000000000003</v>
      </c>
      <c r="H43" s="131">
        <f t="shared" si="9"/>
        <v>1.8896321070234111E-2</v>
      </c>
      <c r="I43" s="131">
        <f t="shared" si="10"/>
        <v>1.1899193548387097E-2</v>
      </c>
      <c r="J43" s="129">
        <f t="shared" si="11"/>
        <v>27.410452699032927</v>
      </c>
      <c r="K43" s="132">
        <f t="shared" si="12"/>
        <v>1.0944729855212656</v>
      </c>
      <c r="L43" s="130">
        <f t="shared" si="13"/>
        <v>0.4307960133382478</v>
      </c>
      <c r="M43" s="133">
        <f t="shared" si="14"/>
        <v>0.39361045821799995</v>
      </c>
      <c r="N43" s="4"/>
      <c r="O43" s="4"/>
      <c r="P43" s="8">
        <f t="shared" si="15"/>
        <v>5.8670000000000009</v>
      </c>
      <c r="Q43" s="29">
        <f t="shared" si="16"/>
        <v>88.917256111766463</v>
      </c>
      <c r="R43" s="28"/>
      <c r="S43" s="17">
        <f t="shared" si="17"/>
        <v>1.0944729855212656</v>
      </c>
    </row>
    <row r="44" spans="4:19" ht="15" x14ac:dyDescent="0.25">
      <c r="D44" s="15"/>
      <c r="E44" s="140">
        <v>12.063242799789998</v>
      </c>
      <c r="F44" s="129">
        <v>1.23</v>
      </c>
      <c r="G44" s="134">
        <v>0.29700000000000004</v>
      </c>
      <c r="H44" s="131">
        <f t="shared" si="9"/>
        <v>2.0568561872909698E-2</v>
      </c>
      <c r="I44" s="131">
        <f t="shared" si="10"/>
        <v>1.1975806451612905E-2</v>
      </c>
      <c r="J44" s="129">
        <f t="shared" si="11"/>
        <v>27.350664349278631</v>
      </c>
      <c r="K44" s="132">
        <f t="shared" si="12"/>
        <v>1.0968654953637806</v>
      </c>
      <c r="L44" s="130">
        <f t="shared" si="13"/>
        <v>0.44105849297617389</v>
      </c>
      <c r="M44" s="133">
        <f t="shared" si="14"/>
        <v>0.40210809332633329</v>
      </c>
      <c r="N44" s="4"/>
      <c r="O44" s="4"/>
      <c r="P44" s="8">
        <f t="shared" si="15"/>
        <v>5.8570000000000002</v>
      </c>
      <c r="Q44" s="29">
        <f t="shared" si="16"/>
        <v>88.821425101621941</v>
      </c>
      <c r="R44" s="28"/>
      <c r="S44" s="17">
        <f t="shared" si="17"/>
        <v>1.0968654953637806</v>
      </c>
    </row>
    <row r="45" spans="4:19" ht="15" x14ac:dyDescent="0.25">
      <c r="D45" s="15"/>
      <c r="E45" s="140">
        <v>12.501720771379999</v>
      </c>
      <c r="F45" s="129">
        <v>1.33</v>
      </c>
      <c r="G45" s="134">
        <v>0.2979</v>
      </c>
      <c r="H45" s="131">
        <f t="shared" si="9"/>
        <v>2.2240802675585283E-2</v>
      </c>
      <c r="I45" s="131">
        <f t="shared" si="10"/>
        <v>1.2012096774193549E-2</v>
      </c>
      <c r="J45" s="129">
        <f t="shared" si="11"/>
        <v>27.290878056817196</v>
      </c>
      <c r="K45" s="132">
        <f t="shared" si="12"/>
        <v>1.0992684052723642</v>
      </c>
      <c r="L45" s="130">
        <f t="shared" si="13"/>
        <v>0.45809155518384281</v>
      </c>
      <c r="M45" s="133">
        <f t="shared" si="14"/>
        <v>0.4167240257126667</v>
      </c>
      <c r="N45" s="4"/>
      <c r="O45" s="4"/>
      <c r="P45" s="8">
        <f t="shared" si="15"/>
        <v>5.8470000000000004</v>
      </c>
      <c r="Q45" s="29">
        <f t="shared" si="16"/>
        <v>88.725590793856213</v>
      </c>
      <c r="R45" s="28"/>
      <c r="S45" s="17">
        <f t="shared" si="17"/>
        <v>1.0992684052723642</v>
      </c>
    </row>
    <row r="46" spans="4:19" ht="15" x14ac:dyDescent="0.25">
      <c r="D46" s="15"/>
      <c r="E46" s="140">
        <v>12.440537798599999</v>
      </c>
      <c r="F46" s="129">
        <v>1.43</v>
      </c>
      <c r="G46" s="134">
        <v>0.29880000000000001</v>
      </c>
      <c r="H46" s="131">
        <f t="shared" si="9"/>
        <v>2.3913043478260867E-2</v>
      </c>
      <c r="I46" s="131">
        <f t="shared" si="10"/>
        <v>1.2048387096774194E-2</v>
      </c>
      <c r="J46" s="129">
        <f t="shared" si="11"/>
        <v>27.231093988987858</v>
      </c>
      <c r="K46" s="132">
        <f t="shared" si="12"/>
        <v>1.1016817764329216</v>
      </c>
      <c r="L46" s="130">
        <f t="shared" si="13"/>
        <v>0.45685045939141855</v>
      </c>
      <c r="M46" s="133">
        <f t="shared" si="14"/>
        <v>0.41468459328666668</v>
      </c>
      <c r="N46" s="4"/>
      <c r="O46" s="4"/>
      <c r="P46" s="8">
        <f t="shared" si="15"/>
        <v>5.8370000000000006</v>
      </c>
      <c r="Q46" s="29">
        <f t="shared" si="16"/>
        <v>88.629752919986942</v>
      </c>
      <c r="R46" s="28"/>
      <c r="S46" s="17">
        <f t="shared" si="17"/>
        <v>1.1016817764329216</v>
      </c>
    </row>
    <row r="47" spans="4:19" ht="15" x14ac:dyDescent="0.25">
      <c r="D47" s="15"/>
      <c r="E47" s="140">
        <v>12.766846986759999</v>
      </c>
      <c r="F47" s="129">
        <v>1.52</v>
      </c>
      <c r="G47" s="134">
        <v>0.29980000000000001</v>
      </c>
      <c r="H47" s="131">
        <f t="shared" si="9"/>
        <v>2.5418060200668894E-2</v>
      </c>
      <c r="I47" s="131">
        <f t="shared" si="10"/>
        <v>1.2088709677419355E-2</v>
      </c>
      <c r="J47" s="129">
        <f t="shared" si="11"/>
        <v>27.177290368322822</v>
      </c>
      <c r="K47" s="132">
        <f t="shared" si="12"/>
        <v>1.1038628057993323</v>
      </c>
      <c r="L47" s="130">
        <f t="shared" si="13"/>
        <v>0.4697615845338548</v>
      </c>
      <c r="M47" s="133">
        <f t="shared" si="14"/>
        <v>0.42556156622533331</v>
      </c>
      <c r="N47" s="4"/>
      <c r="O47" s="4"/>
      <c r="P47" s="8">
        <f t="shared" si="15"/>
        <v>5.8280000000000003</v>
      </c>
      <c r="Q47" s="29">
        <f t="shared" si="16"/>
        <v>88.543495562513058</v>
      </c>
      <c r="R47" s="28"/>
      <c r="S47" s="17">
        <f t="shared" si="17"/>
        <v>1.1038628057993323</v>
      </c>
    </row>
    <row r="48" spans="4:19" ht="15" x14ac:dyDescent="0.25">
      <c r="D48" s="15"/>
      <c r="E48" s="140">
        <v>13.29709941752</v>
      </c>
      <c r="F48" s="129">
        <v>1.62</v>
      </c>
      <c r="G48" s="134">
        <v>0.3009</v>
      </c>
      <c r="H48" s="131">
        <f t="shared" si="9"/>
        <v>2.7090301003344482E-2</v>
      </c>
      <c r="I48" s="131">
        <f t="shared" si="10"/>
        <v>1.2133064516129033E-2</v>
      </c>
      <c r="J48" s="129">
        <f t="shared" si="11"/>
        <v>27.117510988382136</v>
      </c>
      <c r="K48" s="132">
        <f t="shared" si="12"/>
        <v>1.1062962236044747</v>
      </c>
      <c r="L48" s="130">
        <f t="shared" si="13"/>
        <v>0.49035102901652117</v>
      </c>
      <c r="M48" s="133">
        <f t="shared" si="14"/>
        <v>0.44323664725066664</v>
      </c>
      <c r="N48" s="4"/>
      <c r="O48" s="4"/>
      <c r="P48" s="8">
        <f t="shared" si="15"/>
        <v>5.8180000000000005</v>
      </c>
      <c r="Q48" s="29">
        <f t="shared" si="16"/>
        <v>88.447650173050732</v>
      </c>
      <c r="R48" s="28"/>
      <c r="S48" s="17">
        <f t="shared" si="17"/>
        <v>1.1062962236044747</v>
      </c>
    </row>
    <row r="49" spans="4:19" ht="15" x14ac:dyDescent="0.25">
      <c r="D49" s="15"/>
      <c r="E49" s="140">
        <v>13.60301428142</v>
      </c>
      <c r="F49" s="129">
        <v>1.71</v>
      </c>
      <c r="G49" s="134">
        <v>0.3009</v>
      </c>
      <c r="H49" s="131">
        <f t="shared" si="9"/>
        <v>2.8595317725752505E-2</v>
      </c>
      <c r="I49" s="131">
        <f t="shared" si="10"/>
        <v>1.2133064516129033E-2</v>
      </c>
      <c r="J49" s="129">
        <f t="shared" si="11"/>
        <v>27.063711858736994</v>
      </c>
      <c r="K49" s="132">
        <f t="shared" si="12"/>
        <v>1.1084953962187223</v>
      </c>
      <c r="L49" s="130">
        <f t="shared" si="13"/>
        <v>0.50262929018838676</v>
      </c>
      <c r="M49" s="133">
        <f t="shared" si="14"/>
        <v>0.45343380938066674</v>
      </c>
      <c r="N49" s="4"/>
      <c r="O49" s="4"/>
      <c r="P49" s="8">
        <f t="shared" si="15"/>
        <v>5.8090000000000002</v>
      </c>
      <c r="Q49" s="29">
        <f t="shared" si="16"/>
        <v>88.361385615020694</v>
      </c>
      <c r="R49" s="28"/>
      <c r="S49" s="17">
        <f t="shared" si="17"/>
        <v>1.1084953962187223</v>
      </c>
    </row>
    <row r="50" spans="4:19" ht="15" x14ac:dyDescent="0.25">
      <c r="D50" s="15"/>
      <c r="E50" s="140">
        <v>14.082280901529998</v>
      </c>
      <c r="F50" s="129">
        <v>1.81</v>
      </c>
      <c r="G50" s="134">
        <v>0.3009</v>
      </c>
      <c r="H50" s="131">
        <f t="shared" si="9"/>
        <v>3.0267558528428089E-2</v>
      </c>
      <c r="I50" s="131">
        <f t="shared" si="10"/>
        <v>1.2133064516129033E-2</v>
      </c>
      <c r="J50" s="129">
        <f t="shared" si="11"/>
        <v>27.003937770990344</v>
      </c>
      <c r="K50" s="132">
        <f t="shared" si="12"/>
        <v>1.1109490865524156</v>
      </c>
      <c r="L50" s="130">
        <f t="shared" si="13"/>
        <v>0.52148990347097601</v>
      </c>
      <c r="M50" s="133">
        <f t="shared" si="14"/>
        <v>0.46940936338433331</v>
      </c>
      <c r="N50" s="4"/>
      <c r="O50" s="4"/>
      <c r="P50" s="8">
        <f t="shared" si="15"/>
        <v>5.7990000000000004</v>
      </c>
      <c r="Q50" s="29">
        <f t="shared" si="16"/>
        <v>88.265531739730278</v>
      </c>
      <c r="R50" s="28"/>
      <c r="S50" s="17">
        <f t="shared" si="17"/>
        <v>1.1109490865524156</v>
      </c>
    </row>
    <row r="51" spans="4:19" ht="15" x14ac:dyDescent="0.25">
      <c r="D51" s="15"/>
      <c r="E51" s="140">
        <v>14.398392927559998</v>
      </c>
      <c r="F51" s="129">
        <v>1.9100000000000001</v>
      </c>
      <c r="G51" s="134">
        <v>0.30199999999999999</v>
      </c>
      <c r="H51" s="131">
        <f t="shared" si="9"/>
        <v>3.1939799331103677E-2</v>
      </c>
      <c r="I51" s="131">
        <f t="shared" si="10"/>
        <v>1.2177419354838709E-2</v>
      </c>
      <c r="J51" s="129">
        <f t="shared" si="11"/>
        <v>26.944166711389059</v>
      </c>
      <c r="K51" s="132">
        <f t="shared" si="12"/>
        <v>1.1134135384977137</v>
      </c>
      <c r="L51" s="130">
        <f t="shared" si="13"/>
        <v>0.53437885393850115</v>
      </c>
      <c r="M51" s="133">
        <f t="shared" si="14"/>
        <v>0.47994643091866662</v>
      </c>
      <c r="N51" s="4"/>
      <c r="O51" s="4"/>
      <c r="P51" s="8">
        <f t="shared" si="15"/>
        <v>5.7890000000000006</v>
      </c>
      <c r="Q51" s="29">
        <f t="shared" si="16"/>
        <v>88.169673008250115</v>
      </c>
      <c r="R51" s="28"/>
      <c r="S51" s="17">
        <f t="shared" si="17"/>
        <v>1.1134135384977137</v>
      </c>
    </row>
    <row r="52" spans="4:19" ht="15" x14ac:dyDescent="0.25">
      <c r="D52" s="75"/>
      <c r="E52" s="140">
        <v>14.938842520449999</v>
      </c>
      <c r="F52" s="129">
        <v>2.02</v>
      </c>
      <c r="G52" s="134">
        <v>0.30310000000000004</v>
      </c>
      <c r="H52" s="131">
        <f t="shared" si="9"/>
        <v>3.3779264214046825E-2</v>
      </c>
      <c r="I52" s="131">
        <f t="shared" si="10"/>
        <v>1.2221774193548389E-2</v>
      </c>
      <c r="J52" s="129">
        <f t="shared" si="11"/>
        <v>26.87842224320848</v>
      </c>
      <c r="K52" s="132">
        <f t="shared" si="12"/>
        <v>1.1161369416904769</v>
      </c>
      <c r="L52" s="130">
        <f t="shared" si="13"/>
        <v>0.55579313343902392</v>
      </c>
      <c r="M52" s="133">
        <f t="shared" si="14"/>
        <v>0.49796141734833327</v>
      </c>
      <c r="N52" s="4"/>
      <c r="O52" s="4"/>
      <c r="P52" s="8">
        <f t="shared" si="15"/>
        <v>5.7780000000000005</v>
      </c>
      <c r="Q52" s="29">
        <f t="shared" si="16"/>
        <v>88.064222473550302</v>
      </c>
      <c r="R52" s="28"/>
      <c r="S52" s="17">
        <f t="shared" si="17"/>
        <v>1.1161369416904769</v>
      </c>
    </row>
    <row r="53" spans="4:19" ht="15" x14ac:dyDescent="0.25">
      <c r="D53" s="15"/>
      <c r="E53" s="140">
        <v>15.367123329909997</v>
      </c>
      <c r="F53" s="129">
        <v>2.12</v>
      </c>
      <c r="G53" s="134">
        <v>0.30330000000000001</v>
      </c>
      <c r="H53" s="131">
        <f t="shared" si="9"/>
        <v>3.5451505016722409E-2</v>
      </c>
      <c r="I53" s="131">
        <f t="shared" si="10"/>
        <v>1.2229838709677421E-2</v>
      </c>
      <c r="J53" s="129">
        <f t="shared" si="11"/>
        <v>26.818658087850377</v>
      </c>
      <c r="K53" s="132">
        <f t="shared" si="12"/>
        <v>1.1186242019167567</v>
      </c>
      <c r="L53" s="130">
        <f t="shared" si="13"/>
        <v>0.57300120235589813</v>
      </c>
      <c r="M53" s="133">
        <f t="shared" si="14"/>
        <v>0.51223744433033325</v>
      </c>
      <c r="N53" s="4"/>
      <c r="O53" s="4"/>
      <c r="P53" s="8">
        <f t="shared" si="15"/>
        <v>5.7680000000000007</v>
      </c>
      <c r="Q53" s="29">
        <f t="shared" si="16"/>
        <v>87.968352668002453</v>
      </c>
      <c r="R53" s="28"/>
      <c r="S53" s="17">
        <f t="shared" si="17"/>
        <v>1.1186242019167567</v>
      </c>
    </row>
    <row r="54" spans="4:19" ht="15" x14ac:dyDescent="0.25">
      <c r="D54" s="108"/>
      <c r="E54" s="140">
        <v>15.836192787890001</v>
      </c>
      <c r="F54" s="129">
        <v>2.2200000000000002</v>
      </c>
      <c r="G54" s="134">
        <v>0.30459999999999998</v>
      </c>
      <c r="H54" s="131">
        <f t="shared" si="9"/>
        <v>3.7123745819397994E-2</v>
      </c>
      <c r="I54" s="131">
        <f t="shared" si="10"/>
        <v>1.2282258064516128E-2</v>
      </c>
      <c r="J54" s="129">
        <f t="shared" si="11"/>
        <v>26.758897479875163</v>
      </c>
      <c r="K54" s="132">
        <f t="shared" si="12"/>
        <v>1.1211224237681094</v>
      </c>
      <c r="L54" s="130">
        <f t="shared" si="13"/>
        <v>0.59181036138727638</v>
      </c>
      <c r="M54" s="133">
        <f t="shared" si="14"/>
        <v>0.52787309292966667</v>
      </c>
      <c r="N54" s="4"/>
      <c r="O54" s="4"/>
      <c r="P54" s="8">
        <f t="shared" si="15"/>
        <v>5.758</v>
      </c>
      <c r="Q54" s="29">
        <f t="shared" si="16"/>
        <v>87.872477171631218</v>
      </c>
      <c r="R54" s="28"/>
      <c r="S54" s="17">
        <f t="shared" si="17"/>
        <v>1.1211224237681094</v>
      </c>
    </row>
    <row r="55" spans="4:19" ht="15" x14ac:dyDescent="0.25">
      <c r="D55" s="15"/>
      <c r="E55" s="140">
        <v>16.25427643522</v>
      </c>
      <c r="F55" s="129">
        <v>2.3199999999999998</v>
      </c>
      <c r="G55" s="134">
        <v>0.30530000000000002</v>
      </c>
      <c r="H55" s="131">
        <f t="shared" si="9"/>
        <v>3.8795986622073571E-2</v>
      </c>
      <c r="I55" s="131">
        <f t="shared" si="10"/>
        <v>1.2310483870967743E-2</v>
      </c>
      <c r="J55" s="129">
        <f t="shared" si="11"/>
        <v>26.699140586837927</v>
      </c>
      <c r="K55" s="132">
        <f t="shared" si="12"/>
        <v>1.1236316728033307</v>
      </c>
      <c r="L55" s="130">
        <f t="shared" si="13"/>
        <v>0.60879399403713352</v>
      </c>
      <c r="M55" s="133">
        <f t="shared" si="14"/>
        <v>0.54180921450733333</v>
      </c>
      <c r="N55" s="4"/>
      <c r="O55" s="4"/>
      <c r="P55" s="8">
        <f t="shared" si="15"/>
        <v>5.7480000000000002</v>
      </c>
      <c r="Q55" s="29">
        <f t="shared" si="16"/>
        <v>87.776595714915132</v>
      </c>
      <c r="R55" s="28"/>
      <c r="S55" s="17">
        <f t="shared" si="17"/>
        <v>1.1236316728033307</v>
      </c>
    </row>
    <row r="56" spans="4:19" ht="15" x14ac:dyDescent="0.25">
      <c r="D56" s="15"/>
      <c r="E56" s="140">
        <v>16.478614002079997</v>
      </c>
      <c r="F56" s="129">
        <v>2.4300000000000002</v>
      </c>
      <c r="G56" s="134">
        <v>0.30619999999999997</v>
      </c>
      <c r="H56" s="131">
        <f t="shared" si="9"/>
        <v>4.0635451505016726E-2</v>
      </c>
      <c r="I56" s="131">
        <f t="shared" si="10"/>
        <v>1.2346774193548387E-2</v>
      </c>
      <c r="J56" s="129">
        <f t="shared" si="11"/>
        <v>26.633412495265603</v>
      </c>
      <c r="K56" s="132">
        <f t="shared" si="12"/>
        <v>1.1264046620136585</v>
      </c>
      <c r="L56" s="130">
        <f t="shared" si="13"/>
        <v>0.61871958784888192</v>
      </c>
      <c r="M56" s="133">
        <f t="shared" si="14"/>
        <v>0.54928713340266655</v>
      </c>
      <c r="N56" s="4"/>
      <c r="O56" s="4"/>
      <c r="P56" s="8">
        <f t="shared" si="15"/>
        <v>5.7370000000000001</v>
      </c>
      <c r="Q56" s="29">
        <f t="shared" si="16"/>
        <v>87.671118906470937</v>
      </c>
      <c r="R56" s="28"/>
      <c r="S56" s="17">
        <f t="shared" si="17"/>
        <v>1.1264046620136585</v>
      </c>
    </row>
    <row r="57" spans="4:19" ht="15" x14ac:dyDescent="0.25">
      <c r="D57" s="15"/>
      <c r="E57" s="140">
        <v>16.80492319024</v>
      </c>
      <c r="F57" s="129">
        <v>2.52</v>
      </c>
      <c r="G57" s="134">
        <v>0.30710000000000004</v>
      </c>
      <c r="H57" s="131">
        <f t="shared" si="9"/>
        <v>4.2140468227424746E-2</v>
      </c>
      <c r="I57" s="131">
        <f t="shared" si="10"/>
        <v>1.2383064516129035E-2</v>
      </c>
      <c r="J57" s="129">
        <f t="shared" si="11"/>
        <v>26.579638615955457</v>
      </c>
      <c r="K57" s="132">
        <f t="shared" si="12"/>
        <v>1.1286835172390697</v>
      </c>
      <c r="L57" s="130">
        <f t="shared" si="13"/>
        <v>0.63224799377641627</v>
      </c>
      <c r="M57" s="133">
        <f t="shared" si="14"/>
        <v>0.56016410634133329</v>
      </c>
      <c r="N57" s="4"/>
      <c r="O57" s="4"/>
      <c r="P57" s="8">
        <f t="shared" si="15"/>
        <v>5.7280000000000006</v>
      </c>
      <c r="Q57" s="29">
        <f t="shared" si="16"/>
        <v>87.584813841602937</v>
      </c>
      <c r="R57" s="28"/>
      <c r="S57" s="17">
        <f t="shared" si="17"/>
        <v>1.1286835172390697</v>
      </c>
    </row>
    <row r="58" spans="4:19" ht="15" x14ac:dyDescent="0.25">
      <c r="D58" s="15"/>
      <c r="E58" s="141">
        <v>17.039457919229999</v>
      </c>
      <c r="F58" s="135">
        <v>2.63</v>
      </c>
      <c r="G58" s="136">
        <v>0.30710000000000004</v>
      </c>
      <c r="H58" s="131">
        <f t="shared" si="9"/>
        <v>4.3979933110367894E-2</v>
      </c>
      <c r="I58" s="131">
        <f t="shared" si="10"/>
        <v>1.2383064516129035E-2</v>
      </c>
      <c r="J58" s="129">
        <f t="shared" si="11"/>
        <v>26.513919637559567</v>
      </c>
      <c r="K58" s="132">
        <f t="shared" si="12"/>
        <v>1.1314811393447108</v>
      </c>
      <c r="L58" s="130">
        <f t="shared" si="13"/>
        <v>0.64266084200888718</v>
      </c>
      <c r="M58" s="133">
        <f t="shared" si="14"/>
        <v>0.567981930641</v>
      </c>
      <c r="N58" s="4"/>
      <c r="O58" s="4"/>
      <c r="P58" s="8">
        <f t="shared" si="15"/>
        <v>5.7170000000000005</v>
      </c>
      <c r="Q58" s="29">
        <f t="shared" si="16"/>
        <v>87.479322406800691</v>
      </c>
      <c r="R58" s="28"/>
      <c r="S58" s="17">
        <f t="shared" si="17"/>
        <v>1.1314811393447108</v>
      </c>
    </row>
    <row r="59" spans="4:19" ht="15" x14ac:dyDescent="0.25">
      <c r="D59" s="15"/>
      <c r="E59" s="140">
        <v>17.4371472423</v>
      </c>
      <c r="F59" s="129">
        <v>2.7300000000000004</v>
      </c>
      <c r="G59" s="134">
        <v>0.30710000000000004</v>
      </c>
      <c r="H59" s="131">
        <f t="shared" si="9"/>
        <v>4.5652173913043478E-2</v>
      </c>
      <c r="I59" s="131">
        <f t="shared" si="10"/>
        <v>1.2383064516129035E-2</v>
      </c>
      <c r="J59" s="129">
        <f t="shared" si="11"/>
        <v>26.454179728244355</v>
      </c>
      <c r="K59" s="132">
        <f t="shared" si="12"/>
        <v>1.1340362962745685</v>
      </c>
      <c r="L59" s="130">
        <f t="shared" si="13"/>
        <v>0.65914526254173988</v>
      </c>
      <c r="M59" s="133">
        <f t="shared" si="14"/>
        <v>0.58123824141000002</v>
      </c>
      <c r="N59" s="4"/>
      <c r="O59" s="4"/>
      <c r="P59" s="8">
        <f t="shared" si="15"/>
        <v>5.7070000000000007</v>
      </c>
      <c r="Q59" s="29">
        <f t="shared" si="16"/>
        <v>87.383413691510043</v>
      </c>
      <c r="R59" s="28"/>
      <c r="S59" s="17">
        <f t="shared" si="17"/>
        <v>1.1340362962745685</v>
      </c>
    </row>
    <row r="60" spans="4:19" ht="15" x14ac:dyDescent="0.25">
      <c r="D60" s="15"/>
      <c r="E60" s="140">
        <v>17.855230889629997</v>
      </c>
      <c r="F60" s="129">
        <v>2.83</v>
      </c>
      <c r="G60" s="134">
        <v>0.30790000000000001</v>
      </c>
      <c r="H60" s="131">
        <f t="shared" si="9"/>
        <v>4.7324414715719063E-2</v>
      </c>
      <c r="I60" s="131">
        <f t="shared" si="10"/>
        <v>1.2415322580645162E-2</v>
      </c>
      <c r="J60" s="129">
        <f t="shared" si="11"/>
        <v>26.394444388914433</v>
      </c>
      <c r="K60" s="132">
        <f t="shared" si="12"/>
        <v>1.1366028228500953</v>
      </c>
      <c r="L60" s="130">
        <f t="shared" si="13"/>
        <v>0.67647686105978899</v>
      </c>
      <c r="M60" s="133">
        <f t="shared" si="14"/>
        <v>0.59517436298766646</v>
      </c>
      <c r="N60" s="4"/>
      <c r="O60" s="4"/>
      <c r="P60" s="8">
        <f t="shared" si="15"/>
        <v>5.6970000000000001</v>
      </c>
      <c r="Q60" s="29">
        <f t="shared" si="16"/>
        <v>87.287497638827062</v>
      </c>
      <c r="R60" s="28"/>
      <c r="S60" s="17">
        <f t="shared" si="17"/>
        <v>1.1366028228500953</v>
      </c>
    </row>
    <row r="61" spans="4:19" ht="15" x14ac:dyDescent="0.25">
      <c r="D61" s="15"/>
      <c r="E61" s="140">
        <v>18.120357105009997</v>
      </c>
      <c r="F61" s="129">
        <v>2.9300000000000006</v>
      </c>
      <c r="G61" s="134">
        <v>0.30790000000000001</v>
      </c>
      <c r="H61" s="131">
        <f t="shared" si="9"/>
        <v>4.8996655518394654E-2</v>
      </c>
      <c r="I61" s="131">
        <f t="shared" si="10"/>
        <v>1.2415322580645162E-2</v>
      </c>
      <c r="J61" s="129">
        <f t="shared" si="11"/>
        <v>26.334713787337598</v>
      </c>
      <c r="K61" s="132">
        <f t="shared" si="12"/>
        <v>1.1391807878475886</v>
      </c>
      <c r="L61" s="130">
        <f t="shared" si="13"/>
        <v>0.68807875609883129</v>
      </c>
      <c r="M61" s="133">
        <f t="shared" si="14"/>
        <v>0.60401190350033329</v>
      </c>
      <c r="N61" s="4"/>
      <c r="O61" s="4"/>
      <c r="P61" s="8">
        <f t="shared" si="15"/>
        <v>5.6870000000000003</v>
      </c>
      <c r="Q61" s="29">
        <f t="shared" si="16"/>
        <v>87.191573978204772</v>
      </c>
      <c r="R61" s="28"/>
      <c r="S61" s="17">
        <f t="shared" si="17"/>
        <v>1.1391807878475886</v>
      </c>
    </row>
    <row r="62" spans="4:19" ht="15" x14ac:dyDescent="0.25">
      <c r="D62" s="15"/>
      <c r="E62" s="140">
        <v>18.365088996129998</v>
      </c>
      <c r="F62" s="129">
        <v>3.02</v>
      </c>
      <c r="G62" s="134">
        <v>0.30790000000000001</v>
      </c>
      <c r="H62" s="131">
        <f t="shared" si="9"/>
        <v>5.0501672240802674E-2</v>
      </c>
      <c r="I62" s="131">
        <f t="shared" si="10"/>
        <v>1.2415322580645162E-2</v>
      </c>
      <c r="J62" s="129">
        <f t="shared" si="11"/>
        <v>26.28096043538962</v>
      </c>
      <c r="K62" s="132">
        <f t="shared" si="12"/>
        <v>1.1415107934793116</v>
      </c>
      <c r="L62" s="130">
        <f t="shared" si="13"/>
        <v>0.69879824374301758</v>
      </c>
      <c r="M62" s="133">
        <f t="shared" si="14"/>
        <v>0.61216963320433326</v>
      </c>
      <c r="N62" s="4"/>
      <c r="O62" s="4"/>
      <c r="P62" s="8">
        <f t="shared" si="15"/>
        <v>5.6780000000000008</v>
      </c>
      <c r="Q62" s="29">
        <f t="shared" si="16"/>
        <v>87.105235955094514</v>
      </c>
      <c r="R62" s="28"/>
      <c r="S62" s="17">
        <f t="shared" si="17"/>
        <v>1.1415107934793116</v>
      </c>
    </row>
    <row r="63" spans="4:19" ht="15" x14ac:dyDescent="0.25">
      <c r="D63" s="15"/>
      <c r="E63" s="140">
        <v>18.6608066979</v>
      </c>
      <c r="F63" s="129">
        <v>3.12</v>
      </c>
      <c r="G63" s="134">
        <v>0.30790000000000001</v>
      </c>
      <c r="H63" s="131">
        <f t="shared" si="9"/>
        <v>5.2173913043478258E-2</v>
      </c>
      <c r="I63" s="131">
        <f t="shared" si="10"/>
        <v>1.2415322580645162E-2</v>
      </c>
      <c r="J63" s="129">
        <f t="shared" si="11"/>
        <v>26.221239297888193</v>
      </c>
      <c r="K63" s="132">
        <f t="shared" si="12"/>
        <v>1.1441106829155914</v>
      </c>
      <c r="L63" s="130">
        <f t="shared" si="13"/>
        <v>0.71166760982967359</v>
      </c>
      <c r="M63" s="133">
        <f t="shared" si="14"/>
        <v>0.62202688992999988</v>
      </c>
      <c r="N63" s="4"/>
      <c r="O63" s="4"/>
      <c r="P63" s="8">
        <f t="shared" si="15"/>
        <v>5.6680000000000001</v>
      </c>
      <c r="Q63" s="29">
        <f t="shared" si="16"/>
        <v>87.00929709333542</v>
      </c>
      <c r="R63" s="28"/>
      <c r="S63" s="17">
        <f t="shared" si="17"/>
        <v>1.1441106829155914</v>
      </c>
    </row>
    <row r="64" spans="4:19" ht="15" x14ac:dyDescent="0.25">
      <c r="D64" s="15"/>
      <c r="E64" s="140">
        <v>18.905538589020001</v>
      </c>
      <c r="F64" s="129">
        <v>3.22</v>
      </c>
      <c r="G64" s="134">
        <v>0.30790000000000001</v>
      </c>
      <c r="H64" s="131">
        <f t="shared" si="9"/>
        <v>5.3846153846153842E-2</v>
      </c>
      <c r="I64" s="131">
        <f t="shared" si="10"/>
        <v>1.2415322580645162E-2</v>
      </c>
      <c r="J64" s="129">
        <f t="shared" si="11"/>
        <v>26.161523384897443</v>
      </c>
      <c r="K64" s="132">
        <f t="shared" si="12"/>
        <v>1.1467222133294592</v>
      </c>
      <c r="L64" s="130">
        <f t="shared" si="13"/>
        <v>0.72264670183288382</v>
      </c>
      <c r="M64" s="133">
        <f t="shared" si="14"/>
        <v>0.63018461963399997</v>
      </c>
      <c r="N64" s="4"/>
      <c r="O64" s="4"/>
      <c r="P64" s="8">
        <f t="shared" si="15"/>
        <v>5.6580000000000004</v>
      </c>
      <c r="Q64" s="29">
        <f t="shared" si="16"/>
        <v>86.913349837936849</v>
      </c>
      <c r="R64" s="28"/>
      <c r="S64" s="17">
        <f t="shared" si="17"/>
        <v>1.1467222133294592</v>
      </c>
    </row>
    <row r="65" spans="4:19" ht="15" x14ac:dyDescent="0.25">
      <c r="D65" s="15"/>
      <c r="E65" s="140">
        <v>19.262439263569998</v>
      </c>
      <c r="F65" s="129">
        <v>3.3199999999999994</v>
      </c>
      <c r="G65" s="134">
        <v>0.30790000000000001</v>
      </c>
      <c r="H65" s="131">
        <f t="shared" si="9"/>
        <v>5.5518394648829419E-2</v>
      </c>
      <c r="I65" s="131">
        <f t="shared" si="10"/>
        <v>1.2415322580645162E-2</v>
      </c>
      <c r="J65" s="129">
        <f t="shared" si="11"/>
        <v>26.101812864348997</v>
      </c>
      <c r="K65" s="132">
        <f t="shared" si="12"/>
        <v>1.149345455655125</v>
      </c>
      <c r="L65" s="130">
        <f t="shared" si="13"/>
        <v>0.73797323441390095</v>
      </c>
      <c r="M65" s="133">
        <f t="shared" si="14"/>
        <v>0.64208130878566649</v>
      </c>
      <c r="N65" s="4"/>
      <c r="O65" s="4"/>
      <c r="P65" s="8">
        <f t="shared" si="15"/>
        <v>5.6480000000000006</v>
      </c>
      <c r="Q65" s="29">
        <f t="shared" si="16"/>
        <v>86.81739391756139</v>
      </c>
      <c r="R65" s="28"/>
      <c r="S65" s="17">
        <f t="shared" si="17"/>
        <v>1.149345455655125</v>
      </c>
    </row>
    <row r="66" spans="4:19" ht="15" x14ac:dyDescent="0.25">
      <c r="D66" s="15"/>
      <c r="E66" s="140">
        <v>19.609142775990001</v>
      </c>
      <c r="F66" s="129">
        <v>3.41</v>
      </c>
      <c r="G66" s="134">
        <v>0.30790000000000001</v>
      </c>
      <c r="H66" s="131">
        <f t="shared" si="9"/>
        <v>5.702341137123746E-2</v>
      </c>
      <c r="I66" s="131">
        <f t="shared" si="10"/>
        <v>1.2415322580645162E-2</v>
      </c>
      <c r="J66" s="129">
        <f t="shared" si="11"/>
        <v>26.048078145225663</v>
      </c>
      <c r="K66" s="132">
        <f t="shared" si="12"/>
        <v>1.1517164465163694</v>
      </c>
      <c r="L66" s="130">
        <f t="shared" si="13"/>
        <v>0.75280574123984456</v>
      </c>
      <c r="M66" s="133">
        <f t="shared" si="14"/>
        <v>0.65363809253299998</v>
      </c>
      <c r="N66" s="4"/>
      <c r="O66" s="4"/>
      <c r="P66" s="8">
        <f t="shared" si="15"/>
        <v>5.6390000000000002</v>
      </c>
      <c r="Q66" s="29">
        <f t="shared" si="16"/>
        <v>86.731025956230852</v>
      </c>
      <c r="R66" s="28"/>
      <c r="S66" s="17">
        <f t="shared" si="17"/>
        <v>1.1517164465163694</v>
      </c>
    </row>
    <row r="67" spans="4:19" ht="15" x14ac:dyDescent="0.25">
      <c r="D67" s="15"/>
      <c r="E67" s="140">
        <v>19.73150872155</v>
      </c>
      <c r="F67" s="129">
        <v>3.51</v>
      </c>
      <c r="G67" s="134">
        <v>0.30790000000000001</v>
      </c>
      <c r="H67" s="131">
        <f t="shared" si="9"/>
        <v>5.8695652173913038E-2</v>
      </c>
      <c r="I67" s="131">
        <f t="shared" si="10"/>
        <v>1.2415322580645162E-2</v>
      </c>
      <c r="J67" s="129">
        <f t="shared" si="11"/>
        <v>25.988378333133266</v>
      </c>
      <c r="K67" s="132">
        <f t="shared" si="12"/>
        <v>1.1543621389316243</v>
      </c>
      <c r="L67" s="130">
        <f t="shared" si="13"/>
        <v>0.75924355373854868</v>
      </c>
      <c r="M67" s="133">
        <f t="shared" si="14"/>
        <v>0.65771695738500002</v>
      </c>
      <c r="N67" s="4"/>
      <c r="O67" s="4"/>
      <c r="P67" s="8">
        <f t="shared" si="15"/>
        <v>5.6290000000000004</v>
      </c>
      <c r="Q67" s="29">
        <f t="shared" si="16"/>
        <v>86.635052824071906</v>
      </c>
      <c r="R67" s="28"/>
      <c r="S67" s="17">
        <f t="shared" si="17"/>
        <v>1.1543621389316243</v>
      </c>
    </row>
    <row r="68" spans="4:19" ht="15" x14ac:dyDescent="0.25">
      <c r="D68" s="15"/>
      <c r="E68" s="140">
        <v>20.098606558229999</v>
      </c>
      <c r="F68" s="129">
        <v>3.5999999999999996</v>
      </c>
      <c r="G68" s="134">
        <v>0.30790000000000001</v>
      </c>
      <c r="H68" s="131">
        <f t="shared" si="9"/>
        <v>6.0200668896321065E-2</v>
      </c>
      <c r="I68" s="131">
        <f t="shared" si="10"/>
        <v>1.2415322580645162E-2</v>
      </c>
      <c r="J68" s="129">
        <f t="shared" si="11"/>
        <v>25.934653524608148</v>
      </c>
      <c r="K68" s="132">
        <f t="shared" si="12"/>
        <v>1.1567534523464691</v>
      </c>
      <c r="L68" s="130">
        <f t="shared" si="13"/>
        <v>0.77497108411953131</v>
      </c>
      <c r="M68" s="133">
        <f t="shared" si="14"/>
        <v>0.66995355194100004</v>
      </c>
      <c r="N68" s="4"/>
      <c r="O68" s="4"/>
      <c r="P68" s="8">
        <f t="shared" si="15"/>
        <v>5.62</v>
      </c>
      <c r="Q68" s="29">
        <f t="shared" si="16"/>
        <v>86.548668930465155</v>
      </c>
      <c r="R68" s="28"/>
      <c r="S68" s="17">
        <f t="shared" si="17"/>
        <v>1.1567534523464691</v>
      </c>
    </row>
    <row r="69" spans="4:19" ht="15" x14ac:dyDescent="0.25">
      <c r="D69" s="15"/>
      <c r="E69" s="140">
        <v>20.373929935740001</v>
      </c>
      <c r="F69" s="135">
        <v>3.7</v>
      </c>
      <c r="G69" s="134">
        <v>0.30790000000000001</v>
      </c>
      <c r="H69" s="131">
        <f t="shared" si="9"/>
        <v>6.1872909698996649E-2</v>
      </c>
      <c r="I69" s="131">
        <f t="shared" si="10"/>
        <v>1.2415322580645162E-2</v>
      </c>
      <c r="J69" s="129">
        <f t="shared" si="11"/>
        <v>25.874965027696678</v>
      </c>
      <c r="K69" s="132">
        <f t="shared" si="12"/>
        <v>1.1594218569141201</v>
      </c>
      <c r="L69" s="130">
        <f t="shared" si="13"/>
        <v>0.78739932262446177</v>
      </c>
      <c r="M69" s="133">
        <f t="shared" si="14"/>
        <v>0.67913099785800002</v>
      </c>
      <c r="N69" s="4"/>
      <c r="O69" s="4"/>
      <c r="P69" s="8">
        <f t="shared" si="15"/>
        <v>5.61</v>
      </c>
      <c r="Q69" s="29">
        <f t="shared" si="16"/>
        <v>86.452677604618586</v>
      </c>
      <c r="R69" s="28"/>
      <c r="S69" s="17">
        <f t="shared" si="17"/>
        <v>1.1594218569141201</v>
      </c>
    </row>
    <row r="70" spans="4:19" ht="15" x14ac:dyDescent="0.25">
      <c r="D70" s="15"/>
      <c r="E70" s="140">
        <v>20.526887367690001</v>
      </c>
      <c r="F70" s="129">
        <v>3.8</v>
      </c>
      <c r="G70" s="134">
        <v>0.30790000000000001</v>
      </c>
      <c r="H70" s="131">
        <f t="shared" si="9"/>
        <v>6.354515050167224E-2</v>
      </c>
      <c r="I70" s="131">
        <f t="shared" si="10"/>
        <v>1.2415322580645162E-2</v>
      </c>
      <c r="J70" s="129">
        <f t="shared" si="11"/>
        <v>25.815282729957929</v>
      </c>
      <c r="K70" s="132">
        <f t="shared" si="12"/>
        <v>1.1621023218616864</v>
      </c>
      <c r="L70" s="130">
        <f t="shared" si="13"/>
        <v>0.79514478235286223</v>
      </c>
      <c r="M70" s="133">
        <f t="shared" si="14"/>
        <v>0.68422957892299996</v>
      </c>
      <c r="N70" s="4"/>
      <c r="O70" s="4"/>
      <c r="P70" s="8">
        <f t="shared" si="15"/>
        <v>5.6000000000000005</v>
      </c>
      <c r="Q70" s="29">
        <f t="shared" si="16"/>
        <v>86.356676308192633</v>
      </c>
      <c r="R70" s="28"/>
      <c r="S70" s="17">
        <f t="shared" si="17"/>
        <v>1.1621023218616864</v>
      </c>
    </row>
    <row r="71" spans="4:19" ht="15" x14ac:dyDescent="0.25">
      <c r="D71" s="15"/>
      <c r="E71" s="140">
        <v>20.792013583069998</v>
      </c>
      <c r="F71" s="137">
        <v>3.9000000000000004</v>
      </c>
      <c r="G71" s="134">
        <v>0.30790000000000001</v>
      </c>
      <c r="H71" s="131">
        <f t="shared" si="9"/>
        <v>6.5217391304347824E-2</v>
      </c>
      <c r="I71" s="131">
        <f t="shared" si="10"/>
        <v>1.2415322580645162E-2</v>
      </c>
      <c r="J71" s="129">
        <f t="shared" si="11"/>
        <v>25.755606799607428</v>
      </c>
      <c r="K71" s="132">
        <f t="shared" si="12"/>
        <v>1.1647949214870474</v>
      </c>
      <c r="L71" s="130">
        <f t="shared" si="13"/>
        <v>0.80728106096832142</v>
      </c>
      <c r="M71" s="133">
        <f t="shared" si="14"/>
        <v>0.69306711943566657</v>
      </c>
      <c r="N71" s="4"/>
      <c r="O71" s="4"/>
      <c r="P71" s="8">
        <f t="shared" si="15"/>
        <v>5.5900000000000007</v>
      </c>
      <c r="Q71" s="29">
        <f t="shared" si="16"/>
        <v>86.26066476847744</v>
      </c>
      <c r="R71" s="28"/>
      <c r="S71" s="17">
        <f t="shared" si="17"/>
        <v>1.1647949214870474</v>
      </c>
    </row>
    <row r="72" spans="4:19" ht="15" x14ac:dyDescent="0.25">
      <c r="D72" s="15"/>
      <c r="E72" s="141">
        <v>21.128519933359996</v>
      </c>
      <c r="F72" s="135">
        <v>4</v>
      </c>
      <c r="G72" s="136">
        <v>0.30790000000000001</v>
      </c>
      <c r="H72" s="131">
        <f t="shared" si="9"/>
        <v>6.6889632107023408E-2</v>
      </c>
      <c r="I72" s="131">
        <f t="shared" si="10"/>
        <v>1.2415322580645162E-2</v>
      </c>
      <c r="J72" s="129">
        <f t="shared" si="11"/>
        <v>25.695937404914545</v>
      </c>
      <c r="K72" s="132">
        <f t="shared" si="12"/>
        <v>1.167499730687477</v>
      </c>
      <c r="L72" s="130">
        <f t="shared" si="13"/>
        <v>0.82225137773409285</v>
      </c>
      <c r="M72" s="133">
        <f t="shared" si="14"/>
        <v>0.70428399777866657</v>
      </c>
      <c r="N72" s="4"/>
      <c r="O72" s="4"/>
      <c r="P72" s="8">
        <f t="shared" si="15"/>
        <v>5.58</v>
      </c>
      <c r="Q72" s="29">
        <f t="shared" si="16"/>
        <v>86.164642712502584</v>
      </c>
      <c r="R72" s="28"/>
      <c r="S72" s="17">
        <f t="shared" si="17"/>
        <v>1.167499730687477</v>
      </c>
    </row>
    <row r="73" spans="4:19" ht="15" x14ac:dyDescent="0.25">
      <c r="D73" s="15"/>
      <c r="E73" s="141">
        <v>21.291674527440001</v>
      </c>
      <c r="F73" s="135">
        <v>4.0999999999999996</v>
      </c>
      <c r="G73" s="136">
        <v>0.30790000000000001</v>
      </c>
      <c r="H73" s="131">
        <f t="shared" si="9"/>
        <v>6.8561872909698993E-2</v>
      </c>
      <c r="I73" s="131">
        <f t="shared" si="10"/>
        <v>1.2415322580645162E-2</v>
      </c>
      <c r="J73" s="129">
        <f t="shared" si="11"/>
        <v>25.63627471420396</v>
      </c>
      <c r="K73" s="132">
        <f t="shared" si="12"/>
        <v>1.1702168249655356</v>
      </c>
      <c r="L73" s="130">
        <f t="shared" si="13"/>
        <v>0.83052919212334697</v>
      </c>
      <c r="M73" s="133">
        <f t="shared" si="14"/>
        <v>0.70972248424800011</v>
      </c>
      <c r="N73" s="4"/>
      <c r="O73" s="4"/>
      <c r="P73" s="8">
        <f t="shared" si="15"/>
        <v>5.57</v>
      </c>
      <c r="Q73" s="29">
        <f t="shared" si="16"/>
        <v>86.068609867029977</v>
      </c>
      <c r="R73" s="28"/>
      <c r="S73" s="17">
        <f t="shared" si="17"/>
        <v>1.1702168249655356</v>
      </c>
    </row>
    <row r="74" spans="4:19" ht="15" x14ac:dyDescent="0.25">
      <c r="D74" s="15"/>
      <c r="E74" s="141">
        <v>21.250885878919998</v>
      </c>
      <c r="F74" s="135">
        <v>4.2</v>
      </c>
      <c r="G74" s="136">
        <v>0.30790000000000001</v>
      </c>
      <c r="H74" s="131">
        <f t="shared" si="9"/>
        <v>7.0234113712374577E-2</v>
      </c>
      <c r="I74" s="131">
        <f t="shared" si="10"/>
        <v>1.2415322580645162E-2</v>
      </c>
      <c r="J74" s="129">
        <f t="shared" si="11"/>
        <v>25.576618895857102</v>
      </c>
      <c r="K74" s="132">
        <f t="shared" si="12"/>
        <v>1.1729462804350341</v>
      </c>
      <c r="L74" s="130">
        <f t="shared" si="13"/>
        <v>0.83087158492095348</v>
      </c>
      <c r="M74" s="133">
        <f t="shared" si="14"/>
        <v>0.70836286263066661</v>
      </c>
      <c r="N74" s="4"/>
      <c r="O74" s="4"/>
      <c r="P74" s="8">
        <f t="shared" si="15"/>
        <v>5.5600000000000005</v>
      </c>
      <c r="Q74" s="29">
        <f t="shared" si="16"/>
        <v>85.97256595854671</v>
      </c>
      <c r="R74" s="28"/>
      <c r="S74" s="17">
        <f t="shared" si="17"/>
        <v>1.1729462804350341</v>
      </c>
    </row>
    <row r="75" spans="4:19" ht="15" x14ac:dyDescent="0.25">
      <c r="D75" s="15"/>
      <c r="E75" s="141">
        <v>21.730152499029998</v>
      </c>
      <c r="F75" s="135">
        <v>4.3</v>
      </c>
      <c r="G75" s="136">
        <v>0.30790000000000001</v>
      </c>
      <c r="H75" s="131">
        <f t="shared" si="9"/>
        <v>7.1906354515050161E-2</v>
      </c>
      <c r="I75" s="131">
        <f t="shared" si="10"/>
        <v>1.2415322580645162E-2</v>
      </c>
      <c r="J75" s="129">
        <f t="shared" si="11"/>
        <v>25.516970118313584</v>
      </c>
      <c r="K75" s="132">
        <f t="shared" si="12"/>
        <v>1.1756881738270695</v>
      </c>
      <c r="L75" s="130">
        <f t="shared" si="13"/>
        <v>0.85159611028561033</v>
      </c>
      <c r="M75" s="133">
        <f t="shared" si="14"/>
        <v>0.72433841663433329</v>
      </c>
      <c r="N75" s="4"/>
      <c r="O75" s="4"/>
      <c r="P75" s="8">
        <f t="shared" si="15"/>
        <v>5.5500000000000007</v>
      </c>
      <c r="Q75" s="29">
        <f t="shared" si="16"/>
        <v>85.876510713257886</v>
      </c>
      <c r="R75" s="28"/>
      <c r="S75" s="17">
        <f t="shared" si="17"/>
        <v>1.1756881738270695</v>
      </c>
    </row>
    <row r="76" spans="4:19" ht="15" x14ac:dyDescent="0.25">
      <c r="D76" s="15"/>
      <c r="E76" s="141">
        <v>21.811729796070001</v>
      </c>
      <c r="F76" s="135">
        <v>4.4000000000000004</v>
      </c>
      <c r="G76" s="136">
        <v>0.30790000000000001</v>
      </c>
      <c r="H76" s="131">
        <f t="shared" si="9"/>
        <v>7.3578595317725759E-2</v>
      </c>
      <c r="I76" s="131">
        <f t="shared" si="10"/>
        <v>1.2415322580645162E-2</v>
      </c>
      <c r="J76" s="129">
        <f t="shared" si="11"/>
        <v>25.457328550072692</v>
      </c>
      <c r="K76" s="132">
        <f t="shared" si="12"/>
        <v>1.1784425824961251</v>
      </c>
      <c r="L76" s="130">
        <f t="shared" si="13"/>
        <v>0.85679570631961377</v>
      </c>
      <c r="M76" s="133">
        <f t="shared" si="14"/>
        <v>0.72705765986900006</v>
      </c>
      <c r="N76" s="4"/>
      <c r="O76" s="4"/>
      <c r="P76" s="8">
        <f t="shared" si="15"/>
        <v>5.54</v>
      </c>
      <c r="Q76" s="29">
        <f t="shared" si="16"/>
        <v>85.780443857079561</v>
      </c>
      <c r="R76" s="28"/>
      <c r="S76" s="17">
        <f t="shared" si="17"/>
        <v>1.1784425824961251</v>
      </c>
    </row>
    <row r="77" spans="4:19" ht="15" x14ac:dyDescent="0.25">
      <c r="D77" s="15"/>
      <c r="E77" s="159">
        <v>22.301193578309999</v>
      </c>
      <c r="F77" s="160">
        <v>4.5</v>
      </c>
      <c r="G77" s="161">
        <v>0.30790000000000001</v>
      </c>
      <c r="H77" s="131">
        <f t="shared" si="9"/>
        <v>7.5250836120401329E-2</v>
      </c>
      <c r="I77" s="131">
        <f t="shared" si="10"/>
        <v>1.2415322580645162E-2</v>
      </c>
      <c r="J77" s="129">
        <f t="shared" si="11"/>
        <v>25.397694359694793</v>
      </c>
      <c r="K77" s="132">
        <f t="shared" si="12"/>
        <v>1.18120958442625</v>
      </c>
      <c r="L77" s="130">
        <f t="shared" si="13"/>
        <v>0.87807945329483028</v>
      </c>
      <c r="M77" s="133">
        <f t="shared" si="14"/>
        <v>0.74337311927699989</v>
      </c>
      <c r="N77" s="4"/>
      <c r="O77" s="4"/>
      <c r="P77" s="8">
        <f t="shared" si="15"/>
        <v>5.53</v>
      </c>
      <c r="Q77" s="29">
        <f t="shared" si="16"/>
        <v>85.684365115631437</v>
      </c>
      <c r="R77" s="28"/>
      <c r="S77" s="17">
        <f t="shared" si="17"/>
        <v>1.18120958442625</v>
      </c>
    </row>
    <row r="78" spans="4:19" ht="15.75" x14ac:dyDescent="0.25">
      <c r="D78" s="78"/>
      <c r="E78" s="159">
        <v>22.556122631559997</v>
      </c>
      <c r="F78" s="160">
        <v>4.5999999999999996</v>
      </c>
      <c r="G78" s="161">
        <v>0.30790000000000001</v>
      </c>
      <c r="H78" s="131">
        <f t="shared" si="9"/>
        <v>7.6923076923076913E-2</v>
      </c>
      <c r="I78" s="131">
        <f t="shared" si="10"/>
        <v>1.2415322580645162E-2</v>
      </c>
      <c r="J78" s="129">
        <f t="shared" si="11"/>
        <v>25.338067715802879</v>
      </c>
      <c r="K78" s="132">
        <f t="shared" si="12"/>
        <v>1.1839892582373028</v>
      </c>
      <c r="L78" s="130">
        <f t="shared" si="13"/>
        <v>0.89020689677501197</v>
      </c>
      <c r="M78" s="133">
        <f t="shared" si="14"/>
        <v>0.75187075438533324</v>
      </c>
      <c r="N78" s="4"/>
      <c r="O78" s="4"/>
      <c r="P78" s="8">
        <f t="shared" si="15"/>
        <v>5.5200000000000005</v>
      </c>
      <c r="Q78" s="29">
        <f t="shared" si="16"/>
        <v>85.588274214229827</v>
      </c>
      <c r="R78" s="28"/>
      <c r="S78" s="17">
        <f t="shared" si="17"/>
        <v>1.1839892582373028</v>
      </c>
    </row>
    <row r="79" spans="4:19" ht="15.75" x14ac:dyDescent="0.25">
      <c r="D79" s="106"/>
      <c r="E79" s="159">
        <v>23.045586413799999</v>
      </c>
      <c r="F79" s="160">
        <v>4.7</v>
      </c>
      <c r="G79" s="161">
        <v>0.30790000000000001</v>
      </c>
      <c r="H79" s="131">
        <f t="shared" si="9"/>
        <v>7.8595317725752512E-2</v>
      </c>
      <c r="I79" s="131">
        <f t="shared" si="10"/>
        <v>1.2415322580645162E-2</v>
      </c>
      <c r="J79" s="129">
        <f t="shared" si="11"/>
        <v>25.278448787083899</v>
      </c>
      <c r="K79" s="132">
        <f t="shared" si="12"/>
        <v>1.1867816831912801</v>
      </c>
      <c r="L79" s="130">
        <f t="shared" si="13"/>
        <v>0.91166932780998855</v>
      </c>
      <c r="M79" s="133">
        <f t="shared" si="14"/>
        <v>0.76818621379333318</v>
      </c>
      <c r="N79" s="4"/>
      <c r="O79" s="4"/>
      <c r="P79" s="8">
        <f t="shared" si="15"/>
        <v>5.5100000000000007</v>
      </c>
      <c r="Q79" s="29">
        <f t="shared" si="16"/>
        <v>85.492170877880241</v>
      </c>
      <c r="R79" s="28"/>
      <c r="S79" s="17">
        <f t="shared" si="17"/>
        <v>1.1867816831912801</v>
      </c>
    </row>
    <row r="80" spans="4:19" ht="15.75" x14ac:dyDescent="0.25">
      <c r="D80" s="106"/>
      <c r="E80" s="159">
        <v>23.2495296564</v>
      </c>
      <c r="F80" s="160">
        <v>4.8</v>
      </c>
      <c r="G80" s="161">
        <v>0.30790000000000001</v>
      </c>
      <c r="H80" s="131">
        <f t="shared" si="9"/>
        <v>8.0267558528428082E-2</v>
      </c>
      <c r="I80" s="131">
        <f t="shared" si="10"/>
        <v>1.2415322580645162E-2</v>
      </c>
      <c r="J80" s="129">
        <f t="shared" si="11"/>
        <v>25.218837742290383</v>
      </c>
      <c r="K80" s="132">
        <f t="shared" si="12"/>
        <v>1.1895869391987051</v>
      </c>
      <c r="L80" s="130">
        <f t="shared" si="13"/>
        <v>0.92191122739221332</v>
      </c>
      <c r="M80" s="133">
        <f t="shared" si="14"/>
        <v>0.7749843218800001</v>
      </c>
      <c r="N80" s="4"/>
      <c r="O80" s="4"/>
      <c r="P80" s="8">
        <f t="shared" si="15"/>
        <v>5.5</v>
      </c>
      <c r="Q80" s="29">
        <f t="shared" si="16"/>
        <v>85.396054831270348</v>
      </c>
      <c r="R80" s="28"/>
      <c r="S80" s="17">
        <f t="shared" si="17"/>
        <v>1.1895869391987051</v>
      </c>
    </row>
    <row r="81" spans="4:19" ht="15.75" x14ac:dyDescent="0.25">
      <c r="D81" s="106"/>
      <c r="E81" s="159">
        <v>23.157755197229999</v>
      </c>
      <c r="F81" s="160">
        <v>4.9000000000000004</v>
      </c>
      <c r="G81" s="161">
        <v>0.30790000000000001</v>
      </c>
      <c r="H81" s="131">
        <f t="shared" si="9"/>
        <v>8.193979933110368E-2</v>
      </c>
      <c r="I81" s="131">
        <f t="shared" si="10"/>
        <v>1.2415322580645162E-2</v>
      </c>
      <c r="J81" s="129">
        <f t="shared" si="11"/>
        <v>25.159234750241755</v>
      </c>
      <c r="K81" s="132">
        <f t="shared" si="12"/>
        <v>1.1924051068251085</v>
      </c>
      <c r="L81" s="130">
        <f t="shared" si="13"/>
        <v>0.92044751865942487</v>
      </c>
      <c r="M81" s="133">
        <f t="shared" si="14"/>
        <v>0.77192517324099996</v>
      </c>
      <c r="N81" s="4"/>
      <c r="O81" s="4"/>
      <c r="P81" s="8">
        <f t="shared" si="15"/>
        <v>5.49</v>
      </c>
      <c r="Q81" s="29">
        <f t="shared" si="16"/>
        <v>85.299925798762487</v>
      </c>
      <c r="R81" s="28"/>
      <c r="S81" s="17">
        <f t="shared" si="17"/>
        <v>1.1924051068251085</v>
      </c>
    </row>
    <row r="82" spans="4:19" ht="15.75" x14ac:dyDescent="0.25">
      <c r="D82" s="106"/>
      <c r="E82" s="159">
        <v>23.698204790119998</v>
      </c>
      <c r="F82" s="160">
        <v>4.99</v>
      </c>
      <c r="G82" s="161">
        <v>0.30790000000000001</v>
      </c>
      <c r="H82" s="131">
        <f t="shared" si="9"/>
        <v>8.34448160535117E-2</v>
      </c>
      <c r="I82" s="131">
        <f t="shared" si="10"/>
        <v>1.2415322580645162E-2</v>
      </c>
      <c r="J82" s="129">
        <f t="shared" si="11"/>
        <v>25.10559908207928</v>
      </c>
      <c r="K82" s="132">
        <f t="shared" si="12"/>
        <v>1.1949525642435042</v>
      </c>
      <c r="L82" s="130">
        <f t="shared" si="13"/>
        <v>0.94394101939738617</v>
      </c>
      <c r="M82" s="133">
        <f t="shared" si="14"/>
        <v>0.78994015967066666</v>
      </c>
      <c r="N82" s="4"/>
      <c r="O82" s="4"/>
      <c r="P82" s="8">
        <f t="shared" si="15"/>
        <v>5.4810000000000008</v>
      </c>
      <c r="Q82" s="29">
        <f t="shared" si="16"/>
        <v>85.213398338480403</v>
      </c>
      <c r="R82" s="28"/>
      <c r="S82" s="17">
        <f t="shared" si="17"/>
        <v>1.1949525642435042</v>
      </c>
    </row>
    <row r="83" spans="4:19" ht="15.75" x14ac:dyDescent="0.25">
      <c r="D83" s="106"/>
      <c r="E83" s="159">
        <v>23.871556546329998</v>
      </c>
      <c r="F83" s="160">
        <v>5.08</v>
      </c>
      <c r="G83" s="161">
        <v>0.30790000000000001</v>
      </c>
      <c r="H83" s="131">
        <f t="shared" si="9"/>
        <v>8.4949832775919734E-2</v>
      </c>
      <c r="I83" s="131">
        <f t="shared" si="10"/>
        <v>1.2415322580645162E-2</v>
      </c>
      <c r="J83" s="129">
        <f t="shared" si="11"/>
        <v>25.051970196606081</v>
      </c>
      <c r="K83" s="132">
        <f t="shared" si="12"/>
        <v>1.1975106055356977</v>
      </c>
      <c r="L83" s="130">
        <f t="shared" si="13"/>
        <v>0.9528814044958428</v>
      </c>
      <c r="M83" s="133">
        <f t="shared" si="14"/>
        <v>0.79571855154433324</v>
      </c>
      <c r="N83" s="4"/>
      <c r="O83" s="4"/>
      <c r="P83" s="8">
        <f t="shared" si="15"/>
        <v>5.4720000000000004</v>
      </c>
      <c r="Q83" s="29">
        <f t="shared" si="16"/>
        <v>85.126859934672254</v>
      </c>
      <c r="R83" s="28"/>
      <c r="S83" s="17">
        <f t="shared" si="17"/>
        <v>1.1975106055356977</v>
      </c>
    </row>
    <row r="84" spans="4:19" ht="15.75" x14ac:dyDescent="0.25">
      <c r="D84" s="106"/>
      <c r="E84" s="159">
        <v>23.800176411420001</v>
      </c>
      <c r="F84" s="160">
        <v>5.19</v>
      </c>
      <c r="G84" s="161">
        <v>0.30790000000000001</v>
      </c>
      <c r="H84" s="131">
        <f t="shared" si="9"/>
        <v>8.6789297658862868E-2</v>
      </c>
      <c r="I84" s="131">
        <f t="shared" si="10"/>
        <v>1.2415322580645162E-2</v>
      </c>
      <c r="J84" s="129">
        <f t="shared" si="11"/>
        <v>24.986433171813967</v>
      </c>
      <c r="K84" s="132">
        <f t="shared" si="12"/>
        <v>1.2006515613377584</v>
      </c>
      <c r="L84" s="130">
        <f t="shared" si="13"/>
        <v>0.9525239656161838</v>
      </c>
      <c r="M84" s="133">
        <f t="shared" si="14"/>
        <v>0.79333921371400007</v>
      </c>
      <c r="N84" s="4"/>
      <c r="O84" s="4"/>
      <c r="P84" s="8">
        <f t="shared" si="15"/>
        <v>5.4610000000000003</v>
      </c>
      <c r="Q84" s="29">
        <f t="shared" si="16"/>
        <v>85.021075618742415</v>
      </c>
      <c r="R84" s="28"/>
      <c r="S84" s="17">
        <f t="shared" si="17"/>
        <v>1.2006515613377584</v>
      </c>
    </row>
    <row r="85" spans="4:19" ht="15" x14ac:dyDescent="0.25">
      <c r="D85" s="15"/>
      <c r="E85" s="159">
        <v>23.830767897809999</v>
      </c>
      <c r="F85" s="160">
        <v>5.28</v>
      </c>
      <c r="G85" s="161">
        <v>0.30790000000000001</v>
      </c>
      <c r="H85" s="131">
        <f t="shared" si="9"/>
        <v>8.8294314381270902E-2</v>
      </c>
      <c r="I85" s="131">
        <f t="shared" si="10"/>
        <v>1.2415322580645162E-2</v>
      </c>
      <c r="J85" s="129">
        <f t="shared" si="11"/>
        <v>24.932819800191041</v>
      </c>
      <c r="K85" s="132">
        <f t="shared" si="12"/>
        <v>1.2032333382431992</v>
      </c>
      <c r="L85" s="130">
        <f t="shared" si="13"/>
        <v>0.95579914701935964</v>
      </c>
      <c r="M85" s="133">
        <f t="shared" si="14"/>
        <v>0.79435892992699986</v>
      </c>
      <c r="N85" s="4"/>
      <c r="O85" s="4"/>
      <c r="P85" s="8">
        <f t="shared" si="15"/>
        <v>5.452</v>
      </c>
      <c r="Q85" s="29">
        <f t="shared" si="16"/>
        <v>84.93451217371198</v>
      </c>
      <c r="R85" s="28"/>
      <c r="S85" s="17">
        <f t="shared" si="17"/>
        <v>1.2032333382431992</v>
      </c>
    </row>
    <row r="86" spans="4:19" ht="15" x14ac:dyDescent="0.25">
      <c r="D86" s="15"/>
      <c r="E86" s="159">
        <v>24.034711140409996</v>
      </c>
      <c r="F86" s="160">
        <v>5.3800000000000008</v>
      </c>
      <c r="G86" s="161">
        <v>0.30790000000000001</v>
      </c>
      <c r="H86" s="131">
        <f t="shared" si="9"/>
        <v>8.9966555183946487E-2</v>
      </c>
      <c r="I86" s="131">
        <f t="shared" si="10"/>
        <v>1.2415322580645162E-2</v>
      </c>
      <c r="J86" s="129">
        <f t="shared" si="11"/>
        <v>24.87325781348817</v>
      </c>
      <c r="K86" s="132">
        <f t="shared" si="12"/>
        <v>1.2061146241861298</v>
      </c>
      <c r="L86" s="130">
        <f t="shared" si="13"/>
        <v>0.96628721981792631</v>
      </c>
      <c r="M86" s="133">
        <f t="shared" si="14"/>
        <v>0.80115703801366656</v>
      </c>
      <c r="N86" s="4"/>
      <c r="O86" s="4"/>
      <c r="P86" s="8">
        <f t="shared" si="15"/>
        <v>5.4420000000000002</v>
      </c>
      <c r="Q86" s="29">
        <f t="shared" si="16"/>
        <v>84.83831696130801</v>
      </c>
      <c r="R86" s="28"/>
      <c r="S86" s="17">
        <f t="shared" si="17"/>
        <v>1.2061146241861298</v>
      </c>
    </row>
    <row r="87" spans="4:19" ht="15" x14ac:dyDescent="0.25">
      <c r="D87" s="15"/>
      <c r="E87" s="159">
        <v>24.350823166440001</v>
      </c>
      <c r="F87" s="160">
        <v>5.48</v>
      </c>
      <c r="G87" s="161">
        <v>0.30790000000000001</v>
      </c>
      <c r="H87" s="131">
        <f t="shared" si="9"/>
        <v>9.1638795986622071E-2</v>
      </c>
      <c r="I87" s="131">
        <f t="shared" si="10"/>
        <v>1.2415322580645162E-2</v>
      </c>
      <c r="J87" s="129">
        <f t="shared" si="11"/>
        <v>24.813704860079135</v>
      </c>
      <c r="K87" s="132">
        <f t="shared" si="12"/>
        <v>1.2090093022853954</v>
      </c>
      <c r="L87" s="130">
        <f t="shared" si="13"/>
        <v>0.98134572421775568</v>
      </c>
      <c r="M87" s="133">
        <f t="shared" si="14"/>
        <v>0.81169410554800014</v>
      </c>
      <c r="N87" s="4"/>
      <c r="O87" s="4"/>
      <c r="P87" s="8">
        <f t="shared" si="15"/>
        <v>5.4320000000000004</v>
      </c>
      <c r="Q87" s="29">
        <f t="shared" si="16"/>
        <v>84.742107157519641</v>
      </c>
      <c r="R87" s="28"/>
      <c r="S87" s="17">
        <f t="shared" si="17"/>
        <v>1.2090093022853954</v>
      </c>
    </row>
    <row r="88" spans="4:19" ht="15" x14ac:dyDescent="0.25">
      <c r="D88" s="15"/>
      <c r="E88" s="159">
        <v>24.29983735579</v>
      </c>
      <c r="F88" s="160">
        <v>5.58</v>
      </c>
      <c r="G88" s="161">
        <v>0.30790000000000001</v>
      </c>
      <c r="H88" s="131">
        <f t="shared" si="9"/>
        <v>9.3311036789297655E-2</v>
      </c>
      <c r="I88" s="131">
        <f t="shared" si="10"/>
        <v>1.2415322580645162E-2</v>
      </c>
      <c r="J88" s="129">
        <f t="shared" si="11"/>
        <v>24.754161109277909</v>
      </c>
      <c r="K88" s="132">
        <f t="shared" si="12"/>
        <v>1.2119174577382847</v>
      </c>
      <c r="L88" s="130">
        <f t="shared" si="13"/>
        <v>0.98164657038942726</v>
      </c>
      <c r="M88" s="133">
        <f t="shared" si="14"/>
        <v>0.80999457852633328</v>
      </c>
      <c r="N88" s="4"/>
      <c r="O88" s="4"/>
      <c r="P88" s="8">
        <f t="shared" si="15"/>
        <v>5.4220000000000006</v>
      </c>
      <c r="Q88" s="29">
        <f t="shared" si="16"/>
        <v>84.6458824843033</v>
      </c>
      <c r="R88" s="28"/>
      <c r="S88" s="17">
        <f t="shared" si="17"/>
        <v>1.2119174577382847</v>
      </c>
    </row>
    <row r="89" spans="4:19" ht="15" x14ac:dyDescent="0.25">
      <c r="D89" s="15"/>
      <c r="E89" s="159">
        <v>24.646540868209996</v>
      </c>
      <c r="F89" s="160">
        <v>5.68</v>
      </c>
      <c r="G89" s="161">
        <v>0.30790000000000001</v>
      </c>
      <c r="H89" s="131">
        <f t="shared" si="9"/>
        <v>9.4983277591973225E-2</v>
      </c>
      <c r="I89" s="131">
        <f t="shared" si="10"/>
        <v>1.2415322580645162E-2</v>
      </c>
      <c r="J89" s="129">
        <f t="shared" si="11"/>
        <v>24.694626730476962</v>
      </c>
      <c r="K89" s="132">
        <f t="shared" si="12"/>
        <v>1.2148391764502919</v>
      </c>
      <c r="L89" s="130">
        <f t="shared" si="13"/>
        <v>0.99805278035615652</v>
      </c>
      <c r="M89" s="133">
        <f t="shared" si="14"/>
        <v>0.82155136227366654</v>
      </c>
      <c r="N89" s="4"/>
      <c r="O89" s="4"/>
      <c r="P89" s="8">
        <f t="shared" si="15"/>
        <v>5.4120000000000008</v>
      </c>
      <c r="Q89" s="29">
        <f t="shared" si="16"/>
        <v>84.549642663232632</v>
      </c>
      <c r="R89" s="28"/>
      <c r="S89" s="17">
        <f t="shared" si="17"/>
        <v>1.2148391764502919</v>
      </c>
    </row>
    <row r="90" spans="4:19" ht="15" x14ac:dyDescent="0.25">
      <c r="D90" s="15"/>
      <c r="E90" s="159">
        <v>24.962652894240001</v>
      </c>
      <c r="F90" s="160">
        <v>5.7800000000000011</v>
      </c>
      <c r="G90" s="161">
        <v>0.30790000000000001</v>
      </c>
      <c r="H90" s="131">
        <f t="shared" si="9"/>
        <v>9.6655518394648837E-2</v>
      </c>
      <c r="I90" s="131">
        <f t="shared" si="10"/>
        <v>1.2415322580645162E-2</v>
      </c>
      <c r="J90" s="129">
        <f t="shared" si="11"/>
        <v>24.635101893148796</v>
      </c>
      <c r="K90" s="132">
        <f t="shared" si="12"/>
        <v>1.2177745450423008</v>
      </c>
      <c r="L90" s="130">
        <f t="shared" si="13"/>
        <v>1.0132961090443997</v>
      </c>
      <c r="M90" s="133">
        <f t="shared" si="14"/>
        <v>0.83208842980800013</v>
      </c>
      <c r="N90" s="4"/>
      <c r="O90" s="4"/>
      <c r="P90" s="8">
        <f t="shared" si="15"/>
        <v>5.4020000000000001</v>
      </c>
      <c r="Q90" s="29">
        <f t="shared" si="16"/>
        <v>84.453387415491122</v>
      </c>
      <c r="R90" s="28"/>
      <c r="S90" s="17">
        <f t="shared" si="17"/>
        <v>1.2177745450423008</v>
      </c>
    </row>
    <row r="91" spans="4:19" ht="15" x14ac:dyDescent="0.25">
      <c r="E91" s="159">
        <v>25.034033029149999</v>
      </c>
      <c r="F91" s="160">
        <v>5.88</v>
      </c>
      <c r="G91" s="161">
        <v>0.30790000000000001</v>
      </c>
      <c r="H91" s="131">
        <f t="shared" si="9"/>
        <v>9.8327759197324408E-2</v>
      </c>
      <c r="I91" s="131">
        <f t="shared" si="10"/>
        <v>1.2415322580645162E-2</v>
      </c>
      <c r="J91" s="129">
        <f t="shared" si="11"/>
        <v>24.575586766847408</v>
      </c>
      <c r="K91" s="132">
        <f t="shared" si="12"/>
        <v>1.2207236508578567</v>
      </c>
      <c r="L91" s="130">
        <f t="shared" si="13"/>
        <v>1.0186545398346718</v>
      </c>
      <c r="M91" s="133">
        <f t="shared" si="14"/>
        <v>0.83446776763833319</v>
      </c>
      <c r="N91" s="4"/>
      <c r="O91" s="4"/>
      <c r="P91" s="8">
        <f t="shared" si="15"/>
        <v>5.3920000000000003</v>
      </c>
      <c r="Q91" s="29">
        <f t="shared" si="16"/>
        <v>84.357116461864507</v>
      </c>
      <c r="R91" s="28"/>
      <c r="S91" s="17">
        <f t="shared" si="17"/>
        <v>1.2207236508578567</v>
      </c>
    </row>
    <row r="92" spans="4:19" ht="15" x14ac:dyDescent="0.25">
      <c r="E92" s="159">
        <v>25.166596136839999</v>
      </c>
      <c r="F92" s="160">
        <v>5.98</v>
      </c>
      <c r="G92" s="161">
        <v>0.30790000000000001</v>
      </c>
      <c r="H92" s="131">
        <f t="shared" si="9"/>
        <v>0.1</v>
      </c>
      <c r="I92" s="131">
        <f t="shared" si="10"/>
        <v>1.2415322580645162E-2</v>
      </c>
      <c r="J92" s="129">
        <f t="shared" si="11"/>
        <v>24.516081521209813</v>
      </c>
      <c r="K92" s="132">
        <f t="shared" si="12"/>
        <v>1.2236865819705256</v>
      </c>
      <c r="L92" s="130">
        <f t="shared" si="13"/>
        <v>1.0265342002174125</v>
      </c>
      <c r="M92" s="133">
        <f t="shared" si="14"/>
        <v>0.83888653789466672</v>
      </c>
      <c r="N92" s="4"/>
      <c r="O92" s="4"/>
      <c r="P92" s="8">
        <f t="shared" si="15"/>
        <v>5.3820000000000006</v>
      </c>
      <c r="Q92" s="29">
        <f t="shared" si="16"/>
        <v>84.260829522733218</v>
      </c>
      <c r="R92" s="28"/>
      <c r="S92" s="17">
        <f t="shared" si="17"/>
        <v>1.2236865819705256</v>
      </c>
    </row>
    <row r="93" spans="4:19" ht="15" x14ac:dyDescent="0.25">
      <c r="E93" s="159">
        <v>25.268567758140001</v>
      </c>
      <c r="F93" s="160">
        <v>6.08</v>
      </c>
      <c r="G93" s="161">
        <v>0.30790000000000001</v>
      </c>
      <c r="H93" s="131">
        <f t="shared" si="9"/>
        <v>0.10167224080267558</v>
      </c>
      <c r="I93" s="131">
        <f t="shared" si="10"/>
        <v>1.2415322580645162E-2</v>
      </c>
      <c r="J93" s="129">
        <f t="shared" si="11"/>
        <v>24.456586325957538</v>
      </c>
      <c r="K93" s="132">
        <f t="shared" si="12"/>
        <v>1.2266634271913426</v>
      </c>
      <c r="L93" s="130">
        <f t="shared" si="13"/>
        <v>1.0332009308805559</v>
      </c>
      <c r="M93" s="133">
        <f t="shared" si="14"/>
        <v>0.84228559193800012</v>
      </c>
      <c r="N93" s="4"/>
      <c r="O93" s="4"/>
      <c r="P93" s="8">
        <f t="shared" si="15"/>
        <v>5.3720000000000008</v>
      </c>
      <c r="Q93" s="29">
        <f t="shared" si="16"/>
        <v>84.164526318064844</v>
      </c>
      <c r="R93" s="28"/>
      <c r="S93" s="17">
        <f t="shared" si="17"/>
        <v>1.2266634271913426</v>
      </c>
    </row>
    <row r="94" spans="4:19" ht="15" x14ac:dyDescent="0.25">
      <c r="E94" s="159">
        <v>25.37053937944</v>
      </c>
      <c r="F94" s="160">
        <v>6.18</v>
      </c>
      <c r="G94" s="161">
        <v>0.30790000000000001</v>
      </c>
      <c r="H94" s="131">
        <f t="shared" si="9"/>
        <v>0.10334448160535116</v>
      </c>
      <c r="I94" s="131">
        <f t="shared" si="10"/>
        <v>1.2415322580645162E-2</v>
      </c>
      <c r="J94" s="129">
        <f t="shared" si="11"/>
        <v>24.39710135089814</v>
      </c>
      <c r="K94" s="132">
        <f t="shared" si="12"/>
        <v>1.2296542760763502</v>
      </c>
      <c r="L94" s="130">
        <f t="shared" si="13"/>
        <v>1.0398997411430611</v>
      </c>
      <c r="M94" s="133">
        <f t="shared" si="14"/>
        <v>0.84568464598133342</v>
      </c>
      <c r="N94" s="4"/>
      <c r="O94" s="4"/>
      <c r="P94" s="8">
        <f t="shared" si="15"/>
        <v>5.3620000000000001</v>
      </c>
      <c r="Q94" s="29">
        <f t="shared" si="16"/>
        <v>84.068206567406506</v>
      </c>
      <c r="R94" s="28"/>
      <c r="S94" s="17">
        <f t="shared" si="17"/>
        <v>1.2296542760763502</v>
      </c>
    </row>
    <row r="95" spans="4:19" ht="15" x14ac:dyDescent="0.25">
      <c r="E95" s="159">
        <v>25.411328027959996</v>
      </c>
      <c r="F95" s="160">
        <v>6.28</v>
      </c>
      <c r="G95" s="161">
        <v>0.30790000000000001</v>
      </c>
      <c r="H95" s="131">
        <f t="shared" si="9"/>
        <v>0.10501672240802674</v>
      </c>
      <c r="I95" s="131">
        <f t="shared" si="10"/>
        <v>1.2415322580645162E-2</v>
      </c>
      <c r="J95" s="129">
        <f t="shared" si="11"/>
        <v>24.337626765926721</v>
      </c>
      <c r="K95" s="132">
        <f t="shared" si="12"/>
        <v>1.2326592189342283</v>
      </c>
      <c r="L95" s="130">
        <f t="shared" si="13"/>
        <v>1.0441169253008877</v>
      </c>
      <c r="M95" s="133">
        <f t="shared" si="14"/>
        <v>0.84704426759866658</v>
      </c>
      <c r="N95" s="4"/>
      <c r="O95" s="4"/>
      <c r="P95" s="8">
        <f t="shared" si="15"/>
        <v>5.3520000000000003</v>
      </c>
      <c r="Q95" s="29">
        <f t="shared" si="16"/>
        <v>83.971869989877263</v>
      </c>
      <c r="R95" s="28"/>
      <c r="S95" s="17">
        <f t="shared" si="17"/>
        <v>1.2326592189342283</v>
      </c>
    </row>
    <row r="96" spans="4:19" ht="15" x14ac:dyDescent="0.25">
      <c r="E96" s="159">
        <v>25.717242891859996</v>
      </c>
      <c r="F96" s="160">
        <v>6.38</v>
      </c>
      <c r="G96" s="161">
        <v>0.30790000000000001</v>
      </c>
      <c r="H96" s="131">
        <f t="shared" si="9"/>
        <v>0.10668896321070234</v>
      </c>
      <c r="I96" s="131">
        <f t="shared" si="10"/>
        <v>1.2415322580645162E-2</v>
      </c>
      <c r="J96" s="129">
        <f t="shared" si="11"/>
        <v>24.27816274102743</v>
      </c>
      <c r="K96" s="132">
        <f t="shared" si="12"/>
        <v>1.2356783468340169</v>
      </c>
      <c r="L96" s="130">
        <f t="shared" si="13"/>
        <v>1.0592746727247477</v>
      </c>
      <c r="M96" s="133">
        <f t="shared" si="14"/>
        <v>0.85724142972866657</v>
      </c>
      <c r="N96" s="4"/>
      <c r="O96" s="4"/>
      <c r="P96" s="8">
        <f t="shared" si="15"/>
        <v>5.3420000000000005</v>
      </c>
      <c r="Q96" s="29">
        <f t="shared" si="16"/>
        <v>83.875516304160328</v>
      </c>
      <c r="R96" s="28"/>
      <c r="S96" s="17">
        <f t="shared" si="17"/>
        <v>1.2356783468340169</v>
      </c>
    </row>
    <row r="97" spans="5:19" ht="15" x14ac:dyDescent="0.25">
      <c r="E97" s="159">
        <v>25.89059464807</v>
      </c>
      <c r="F97" s="160">
        <v>6.48</v>
      </c>
      <c r="G97" s="161">
        <v>0.30790000000000001</v>
      </c>
      <c r="H97" s="131">
        <f t="shared" si="9"/>
        <v>0.10836120401337793</v>
      </c>
      <c r="I97" s="131">
        <f t="shared" si="10"/>
        <v>1.2415322580645162E-2</v>
      </c>
      <c r="J97" s="129">
        <f t="shared" si="11"/>
        <v>24.218709446275</v>
      </c>
      <c r="K97" s="132">
        <f t="shared" si="12"/>
        <v>1.2387117516129333</v>
      </c>
      <c r="L97" s="130">
        <f t="shared" si="13"/>
        <v>1.0690327948937075</v>
      </c>
      <c r="M97" s="133">
        <f t="shared" si="14"/>
        <v>0.86301982160233326</v>
      </c>
      <c r="N97" s="4"/>
      <c r="O97" s="4"/>
      <c r="P97" s="8">
        <f t="shared" si="15"/>
        <v>5.3320000000000007</v>
      </c>
      <c r="Q97" s="29">
        <f t="shared" si="16"/>
        <v>83.779145228495523</v>
      </c>
      <c r="R97" s="28"/>
      <c r="S97" s="17">
        <f t="shared" si="17"/>
        <v>1.2387117516129333</v>
      </c>
    </row>
    <row r="98" spans="5:19" ht="15" x14ac:dyDescent="0.25">
      <c r="E98" s="159">
        <v>26.104735052799999</v>
      </c>
      <c r="F98" s="160">
        <v>6.58</v>
      </c>
      <c r="G98" s="161">
        <v>0.30790000000000001</v>
      </c>
      <c r="H98" s="131">
        <f t="shared" si="9"/>
        <v>0.11003344481605351</v>
      </c>
      <c r="I98" s="131">
        <f t="shared" si="10"/>
        <v>1.2415322580645162E-2</v>
      </c>
      <c r="J98" s="129">
        <f t="shared" si="11"/>
        <v>24.159267051836263</v>
      </c>
      <c r="K98" s="132">
        <f t="shared" si="12"/>
        <v>1.241759525884284</v>
      </c>
      <c r="L98" s="130">
        <f t="shared" si="13"/>
        <v>1.0805267807499925</v>
      </c>
      <c r="M98" s="133">
        <f t="shared" si="14"/>
        <v>0.87015783509333333</v>
      </c>
      <c r="N98" s="4"/>
      <c r="O98" s="4"/>
      <c r="P98" s="8">
        <f t="shared" si="15"/>
        <v>5.3220000000000001</v>
      </c>
      <c r="Q98" s="29">
        <f t="shared" si="16"/>
        <v>83.682756480671415</v>
      </c>
      <c r="R98" s="28"/>
      <c r="S98" s="17">
        <f t="shared" si="17"/>
        <v>1.241759525884284</v>
      </c>
    </row>
    <row r="99" spans="5:19" ht="15" x14ac:dyDescent="0.25">
      <c r="E99" s="159">
        <v>26.28828397114</v>
      </c>
      <c r="F99" s="160">
        <v>6.68</v>
      </c>
      <c r="G99" s="161">
        <v>0.30790000000000001</v>
      </c>
      <c r="H99" s="131">
        <f t="shared" si="9"/>
        <v>0.11170568561872908</v>
      </c>
      <c r="I99" s="131">
        <f t="shared" si="10"/>
        <v>1.2415322580645162E-2</v>
      </c>
      <c r="J99" s="129">
        <f t="shared" si="11"/>
        <v>24.099835727971694</v>
      </c>
      <c r="K99" s="132">
        <f t="shared" si="12"/>
        <v>1.2448217630454728</v>
      </c>
      <c r="L99" s="130">
        <f t="shared" si="13"/>
        <v>1.0908076000131512</v>
      </c>
      <c r="M99" s="133">
        <f t="shared" si="14"/>
        <v>0.87627613237133339</v>
      </c>
      <c r="N99" s="4"/>
      <c r="O99" s="4"/>
      <c r="P99" s="8">
        <f t="shared" si="15"/>
        <v>5.3120000000000003</v>
      </c>
      <c r="Q99" s="29">
        <f t="shared" si="16"/>
        <v>83.586349778017663</v>
      </c>
      <c r="R99" s="28"/>
      <c r="S99" s="17">
        <f t="shared" si="17"/>
        <v>1.2448217630454728</v>
      </c>
    </row>
    <row r="100" spans="5:19" ht="15" x14ac:dyDescent="0.25">
      <c r="E100" s="159">
        <v>26.655381807819996</v>
      </c>
      <c r="F100" s="160">
        <v>6.78</v>
      </c>
      <c r="G100" s="161">
        <v>0.30790000000000001</v>
      </c>
      <c r="H100" s="131">
        <f t="shared" si="9"/>
        <v>0.11337792642140468</v>
      </c>
      <c r="I100" s="131">
        <f t="shared" si="10"/>
        <v>1.2415322580645162E-2</v>
      </c>
      <c r="J100" s="129">
        <f t="shared" si="11"/>
        <v>24.040415645036912</v>
      </c>
      <c r="K100" s="132">
        <f t="shared" si="12"/>
        <v>1.2478985572861103</v>
      </c>
      <c r="L100" s="130">
        <f t="shared" si="13"/>
        <v>1.1087737500629669</v>
      </c>
      <c r="M100" s="133">
        <f t="shared" si="14"/>
        <v>0.88851272692733319</v>
      </c>
      <c r="N100" s="4"/>
      <c r="O100" s="4"/>
      <c r="P100" s="8">
        <f t="shared" si="15"/>
        <v>5.3020000000000005</v>
      </c>
      <c r="Q100" s="29">
        <f t="shared" si="16"/>
        <v>83.489924837397083</v>
      </c>
      <c r="R100" s="28"/>
      <c r="S100" s="17">
        <f t="shared" si="17"/>
        <v>1.2478985572861103</v>
      </c>
    </row>
    <row r="101" spans="5:19" ht="15" x14ac:dyDescent="0.25">
      <c r="E101" s="159">
        <v>26.634987483559996</v>
      </c>
      <c r="F101" s="160">
        <v>6.879999999999999</v>
      </c>
      <c r="G101" s="161">
        <v>0.30790000000000001</v>
      </c>
      <c r="H101" s="131">
        <f t="shared" si="9"/>
        <v>0.11505016722408025</v>
      </c>
      <c r="I101" s="131">
        <f t="shared" si="10"/>
        <v>1.2415322580645162E-2</v>
      </c>
      <c r="J101" s="129">
        <f t="shared" si="11"/>
        <v>23.981006973484252</v>
      </c>
      <c r="K101" s="132">
        <f t="shared" si="12"/>
        <v>1.2509900035962183</v>
      </c>
      <c r="L101" s="130">
        <f t="shared" si="13"/>
        <v>1.1106701029281316</v>
      </c>
      <c r="M101" s="133">
        <f t="shared" si="14"/>
        <v>0.88783291611866655</v>
      </c>
      <c r="N101" s="4"/>
      <c r="O101" s="4"/>
      <c r="P101" s="8">
        <f t="shared" si="15"/>
        <v>5.2920000000000007</v>
      </c>
      <c r="Q101" s="29">
        <f t="shared" si="16"/>
        <v>83.393481375197979</v>
      </c>
      <c r="R101" s="28"/>
      <c r="S101" s="17">
        <f t="shared" si="17"/>
        <v>1.2509900035962183</v>
      </c>
    </row>
    <row r="102" spans="5:19" ht="15" x14ac:dyDescent="0.25">
      <c r="E102" s="159">
        <v>27.002085320239999</v>
      </c>
      <c r="F102" s="160">
        <v>6.97</v>
      </c>
      <c r="G102" s="161">
        <v>0.30790000000000001</v>
      </c>
      <c r="H102" s="131">
        <f t="shared" ref="H102:H126" si="18">+((F102/10)/$G$13)</f>
        <v>0.11655518394648828</v>
      </c>
      <c r="I102" s="131">
        <f t="shared" ref="I102:I126" si="19">((+G102/10)/$G$14)</f>
        <v>1.2415322580645162E-2</v>
      </c>
      <c r="J102" s="129">
        <f t="shared" ref="J102:J126" si="20">+($G$13^2/2)*(Q102*PI()/180-((F102/10)/$G$13)*SIN(Q102*PI()/180))</f>
        <v>23.927549066776557</v>
      </c>
      <c r="K102" s="132">
        <f t="shared" ref="K102:K126" si="21">+$H$26/J102</f>
        <v>1.2537849119555271</v>
      </c>
      <c r="L102" s="130">
        <f t="shared" ref="L102:L126" si="22">+E102/J102</f>
        <v>1.1284935721950913</v>
      </c>
      <c r="M102" s="133">
        <f t="shared" ref="M102:M126" si="23">+L102/K102</f>
        <v>0.90006951067466667</v>
      </c>
      <c r="N102" s="4"/>
      <c r="O102" s="4"/>
      <c r="P102" s="8">
        <f t="shared" ref="P102:P126" si="24">+$G$13-(F102/10)</f>
        <v>5.2830000000000004</v>
      </c>
      <c r="Q102" s="29">
        <f t="shared" ref="Q102:Q126" si="25">+DEGREES(ACOS((F102/10)/$G$13))</f>
        <v>83.306666188475347</v>
      </c>
      <c r="R102" s="28"/>
      <c r="S102" s="17">
        <f t="shared" ref="S102:S126" si="26">+K102</f>
        <v>1.2537849119555271</v>
      </c>
    </row>
    <row r="103" spans="5:19" ht="15" x14ac:dyDescent="0.25">
      <c r="E103" s="159">
        <v>27.20602856284</v>
      </c>
      <c r="F103" s="160">
        <v>7.07</v>
      </c>
      <c r="G103" s="161">
        <v>0.30790000000000001</v>
      </c>
      <c r="H103" s="131">
        <f t="shared" si="18"/>
        <v>0.11822742474916388</v>
      </c>
      <c r="I103" s="131">
        <f t="shared" si="19"/>
        <v>1.2415322580645162E-2</v>
      </c>
      <c r="J103" s="129">
        <f t="shared" si="20"/>
        <v>23.868162546799191</v>
      </c>
      <c r="K103" s="132">
        <f t="shared" si="21"/>
        <v>1.2569044617983429</v>
      </c>
      <c r="L103" s="130">
        <f t="shared" si="22"/>
        <v>1.1398459562815584</v>
      </c>
      <c r="M103" s="133">
        <f t="shared" si="23"/>
        <v>0.90686761876133326</v>
      </c>
      <c r="N103" s="4"/>
      <c r="O103" s="4"/>
      <c r="P103" s="8">
        <f t="shared" si="24"/>
        <v>5.2730000000000006</v>
      </c>
      <c r="Q103" s="29">
        <f t="shared" si="25"/>
        <v>83.210186752192357</v>
      </c>
      <c r="R103" s="28"/>
      <c r="S103" s="17">
        <f t="shared" si="26"/>
        <v>1.2569044617983429</v>
      </c>
    </row>
    <row r="104" spans="5:19" ht="15" x14ac:dyDescent="0.25">
      <c r="E104" s="159">
        <v>27.042873968759999</v>
      </c>
      <c r="F104" s="160">
        <v>7.17</v>
      </c>
      <c r="G104" s="161">
        <v>0.30790000000000001</v>
      </c>
      <c r="H104" s="131">
        <f t="shared" si="18"/>
        <v>0.11989966555183945</v>
      </c>
      <c r="I104" s="131">
        <f t="shared" si="19"/>
        <v>1.2415322580645162E-2</v>
      </c>
      <c r="J104" s="129">
        <f t="shared" si="20"/>
        <v>23.808787933076797</v>
      </c>
      <c r="K104" s="132">
        <f t="shared" si="21"/>
        <v>1.2600389437852042</v>
      </c>
      <c r="L104" s="130">
        <f t="shared" si="22"/>
        <v>1.1358358117504246</v>
      </c>
      <c r="M104" s="133">
        <f t="shared" si="23"/>
        <v>0.90142913229199984</v>
      </c>
      <c r="N104" s="4"/>
      <c r="O104" s="4"/>
      <c r="P104" s="8">
        <f t="shared" si="24"/>
        <v>5.2630000000000008</v>
      </c>
      <c r="Q104" s="29">
        <f t="shared" si="25"/>
        <v>83.113687969100084</v>
      </c>
      <c r="R104" s="28"/>
      <c r="S104" s="17">
        <f t="shared" si="26"/>
        <v>1.2600389437852042</v>
      </c>
    </row>
    <row r="105" spans="5:19" ht="15" x14ac:dyDescent="0.25">
      <c r="E105" s="159">
        <v>27.104056941540001</v>
      </c>
      <c r="F105" s="160">
        <v>7.27</v>
      </c>
      <c r="G105" s="161">
        <v>0.30790000000000001</v>
      </c>
      <c r="H105" s="131">
        <f t="shared" si="18"/>
        <v>0.12157190635451504</v>
      </c>
      <c r="I105" s="131">
        <f t="shared" si="19"/>
        <v>1.2415322580645162E-2</v>
      </c>
      <c r="J105" s="129">
        <f t="shared" si="20"/>
        <v>23.749425396453606</v>
      </c>
      <c r="K105" s="132">
        <f t="shared" si="21"/>
        <v>1.2631884561080693</v>
      </c>
      <c r="L105" s="130">
        <f t="shared" si="22"/>
        <v>1.1412510614083036</v>
      </c>
      <c r="M105" s="133">
        <f t="shared" si="23"/>
        <v>0.90346856471799986</v>
      </c>
      <c r="N105" s="4"/>
      <c r="O105" s="4"/>
      <c r="P105" s="8">
        <f t="shared" si="24"/>
        <v>5.2530000000000001</v>
      </c>
      <c r="Q105" s="29">
        <f t="shared" si="25"/>
        <v>83.017169553660381</v>
      </c>
      <c r="R105" s="28"/>
      <c r="S105" s="17">
        <f t="shared" si="26"/>
        <v>1.2631884561080693</v>
      </c>
    </row>
    <row r="106" spans="5:19" ht="15" x14ac:dyDescent="0.25">
      <c r="E106" s="159">
        <v>27.03267680663</v>
      </c>
      <c r="F106" s="160">
        <v>7.37</v>
      </c>
      <c r="G106" s="161">
        <v>0.30790000000000001</v>
      </c>
      <c r="H106" s="131">
        <f t="shared" si="18"/>
        <v>0.12324414715719062</v>
      </c>
      <c r="I106" s="131">
        <f t="shared" si="19"/>
        <v>1.2415322580645162E-2</v>
      </c>
      <c r="J106" s="129">
        <f t="shared" si="20"/>
        <v>23.690075107878148</v>
      </c>
      <c r="K106" s="132">
        <f t="shared" si="21"/>
        <v>1.2663530978010062</v>
      </c>
      <c r="L106" s="130">
        <f t="shared" si="22"/>
        <v>1.1410971338643106</v>
      </c>
      <c r="M106" s="133">
        <f t="shared" si="23"/>
        <v>0.90108922688766679</v>
      </c>
      <c r="N106" s="4"/>
      <c r="O106" s="4"/>
      <c r="P106" s="8">
        <f t="shared" si="24"/>
        <v>5.2430000000000003</v>
      </c>
      <c r="Q106" s="29">
        <f t="shared" si="25"/>
        <v>82.920631219821558</v>
      </c>
      <c r="R106" s="28"/>
      <c r="S106" s="17">
        <f t="shared" si="26"/>
        <v>1.2663530978010062</v>
      </c>
    </row>
    <row r="107" spans="5:19" ht="15" x14ac:dyDescent="0.25">
      <c r="E107" s="159">
        <v>27.440563291830003</v>
      </c>
      <c r="F107" s="160">
        <v>7.46</v>
      </c>
      <c r="G107" s="161">
        <v>0.30790000000000001</v>
      </c>
      <c r="H107" s="131">
        <f t="shared" si="18"/>
        <v>0.12474916387959865</v>
      </c>
      <c r="I107" s="131">
        <f t="shared" si="19"/>
        <v>1.2415322580645162E-2</v>
      </c>
      <c r="J107" s="129">
        <f t="shared" si="20"/>
        <v>23.636670461615278</v>
      </c>
      <c r="K107" s="132">
        <f t="shared" si="21"/>
        <v>1.2692142934732893</v>
      </c>
      <c r="L107" s="130">
        <f t="shared" si="22"/>
        <v>1.1609318383649698</v>
      </c>
      <c r="M107" s="133">
        <f t="shared" si="23"/>
        <v>0.91468544306100008</v>
      </c>
      <c r="N107" s="4"/>
      <c r="O107" s="4"/>
      <c r="P107" s="8">
        <f t="shared" si="24"/>
        <v>5.234</v>
      </c>
      <c r="Q107" s="29">
        <f t="shared" si="25"/>
        <v>82.833729452293539</v>
      </c>
      <c r="R107" s="28"/>
      <c r="S107" s="17">
        <f t="shared" si="26"/>
        <v>1.2692142934732893</v>
      </c>
    </row>
    <row r="108" spans="5:19" ht="15" x14ac:dyDescent="0.25">
      <c r="E108" s="159">
        <v>27.68529518295</v>
      </c>
      <c r="F108" s="160">
        <v>7.5600000000000005</v>
      </c>
      <c r="G108" s="161">
        <v>0.30790000000000001</v>
      </c>
      <c r="H108" s="131">
        <f t="shared" si="18"/>
        <v>0.12642140468227425</v>
      </c>
      <c r="I108" s="131">
        <f t="shared" si="19"/>
        <v>1.2415322580645162E-2</v>
      </c>
      <c r="J108" s="129">
        <f t="shared" si="20"/>
        <v>23.577343915674081</v>
      </c>
      <c r="K108" s="132">
        <f t="shared" si="21"/>
        <v>1.2724079568630364</v>
      </c>
      <c r="L108" s="130">
        <f t="shared" si="22"/>
        <v>1.1742329959629159</v>
      </c>
      <c r="M108" s="133">
        <f t="shared" si="23"/>
        <v>0.92284317276500005</v>
      </c>
      <c r="N108" s="4"/>
      <c r="O108" s="4"/>
      <c r="P108" s="8">
        <f t="shared" si="24"/>
        <v>5.2240000000000002</v>
      </c>
      <c r="Q108" s="29">
        <f t="shared" si="25"/>
        <v>82.737152483549636</v>
      </c>
      <c r="R108" s="28"/>
      <c r="S108" s="17">
        <f t="shared" si="26"/>
        <v>1.2724079568630364</v>
      </c>
    </row>
    <row r="109" spans="5:19" ht="15" x14ac:dyDescent="0.25">
      <c r="E109" s="159">
        <v>27.848449777030002</v>
      </c>
      <c r="F109" s="160">
        <v>7.66</v>
      </c>
      <c r="G109" s="161">
        <v>0.30790000000000001</v>
      </c>
      <c r="H109" s="131">
        <f t="shared" si="18"/>
        <v>0.12809364548494984</v>
      </c>
      <c r="I109" s="131">
        <f t="shared" si="19"/>
        <v>1.2415322580645162E-2</v>
      </c>
      <c r="J109" s="129">
        <f t="shared" si="20"/>
        <v>23.518030114135577</v>
      </c>
      <c r="K109" s="132">
        <f t="shared" si="21"/>
        <v>1.2756170416657651</v>
      </c>
      <c r="L109" s="130">
        <f t="shared" si="22"/>
        <v>1.1841319039850882</v>
      </c>
      <c r="M109" s="133">
        <f t="shared" si="23"/>
        <v>0.92828165923433337</v>
      </c>
      <c r="N109" s="4"/>
      <c r="O109" s="4"/>
      <c r="P109" s="8">
        <f t="shared" si="24"/>
        <v>5.2140000000000004</v>
      </c>
      <c r="Q109" s="29">
        <f t="shared" si="25"/>
        <v>82.640554763878455</v>
      </c>
      <c r="R109" s="28"/>
      <c r="S109" s="17">
        <f t="shared" si="26"/>
        <v>1.2756170416657651</v>
      </c>
    </row>
    <row r="110" spans="5:19" ht="15" x14ac:dyDescent="0.25">
      <c r="E110" s="159">
        <v>27.960618560459999</v>
      </c>
      <c r="F110" s="160">
        <v>7.76</v>
      </c>
      <c r="G110" s="161">
        <v>0.30790000000000001</v>
      </c>
      <c r="H110" s="131">
        <f t="shared" si="18"/>
        <v>0.12976588628762542</v>
      </c>
      <c r="I110" s="131">
        <f t="shared" si="19"/>
        <v>1.2415322580645162E-2</v>
      </c>
      <c r="J110" s="129">
        <f t="shared" si="20"/>
        <v>23.458729228370014</v>
      </c>
      <c r="K110" s="132">
        <f t="shared" si="21"/>
        <v>1.2788416502850992</v>
      </c>
      <c r="L110" s="130">
        <f t="shared" si="22"/>
        <v>1.1919067860950279</v>
      </c>
      <c r="M110" s="133">
        <f t="shared" si="23"/>
        <v>0.93202061868199981</v>
      </c>
      <c r="N110" s="4"/>
      <c r="O110" s="4"/>
      <c r="P110" s="8">
        <f t="shared" si="24"/>
        <v>5.2040000000000006</v>
      </c>
      <c r="Q110" s="29">
        <f t="shared" si="25"/>
        <v>82.543936005148439</v>
      </c>
      <c r="R110" s="28"/>
      <c r="S110" s="17">
        <f t="shared" si="26"/>
        <v>1.2788416502850992</v>
      </c>
    </row>
    <row r="111" spans="5:19" ht="15" x14ac:dyDescent="0.25">
      <c r="E111" s="159">
        <v>28.501068153349998</v>
      </c>
      <c r="F111" s="160">
        <v>7.85</v>
      </c>
      <c r="G111" s="161">
        <v>0.30790000000000001</v>
      </c>
      <c r="H111" s="131">
        <f t="shared" si="18"/>
        <v>0.13127090301003341</v>
      </c>
      <c r="I111" s="131">
        <f t="shared" si="19"/>
        <v>1.2415322580645162E-2</v>
      </c>
      <c r="J111" s="129">
        <f t="shared" si="20"/>
        <v>23.405369615894625</v>
      </c>
      <c r="K111" s="132">
        <f t="shared" si="21"/>
        <v>1.2817571562564409</v>
      </c>
      <c r="L111" s="130">
        <f t="shared" si="22"/>
        <v>1.2177149355502968</v>
      </c>
      <c r="M111" s="133">
        <f t="shared" si="23"/>
        <v>0.95003560511166651</v>
      </c>
      <c r="N111" s="4"/>
      <c r="O111" s="4"/>
      <c r="P111" s="8">
        <f t="shared" si="24"/>
        <v>5.1950000000000003</v>
      </c>
      <c r="Q111" s="29">
        <f t="shared" si="25"/>
        <v>82.456960895309621</v>
      </c>
      <c r="R111" s="28"/>
      <c r="S111" s="17">
        <f t="shared" si="26"/>
        <v>1.2817571562564409</v>
      </c>
    </row>
    <row r="112" spans="5:19" ht="15" x14ac:dyDescent="0.25">
      <c r="E112" s="159">
        <v>28.694814233819997</v>
      </c>
      <c r="F112" s="160">
        <v>7.95</v>
      </c>
      <c r="G112" s="161">
        <v>0.30790000000000001</v>
      </c>
      <c r="H112" s="131">
        <f t="shared" si="18"/>
        <v>0.13294314381270902</v>
      </c>
      <c r="I112" s="131">
        <f t="shared" si="19"/>
        <v>1.2415322580645162E-2</v>
      </c>
      <c r="J112" s="129">
        <f t="shared" si="20"/>
        <v>23.346093742625094</v>
      </c>
      <c r="K112" s="132">
        <f t="shared" si="21"/>
        <v>1.2850115454315281</v>
      </c>
      <c r="L112" s="130">
        <f t="shared" si="22"/>
        <v>1.2291055861490547</v>
      </c>
      <c r="M112" s="133">
        <f t="shared" si="23"/>
        <v>0.95649380779399984</v>
      </c>
      <c r="N112" s="4"/>
      <c r="O112" s="4"/>
      <c r="P112" s="8">
        <f t="shared" si="24"/>
        <v>5.1850000000000005</v>
      </c>
      <c r="Q112" s="29">
        <f t="shared" si="25"/>
        <v>82.360301366577019</v>
      </c>
      <c r="R112" s="28"/>
      <c r="S112" s="17">
        <f t="shared" si="26"/>
        <v>1.2850115454315281</v>
      </c>
    </row>
    <row r="113" spans="5:19" ht="15" x14ac:dyDescent="0.25">
      <c r="E113" s="159">
        <v>29.123095043279999</v>
      </c>
      <c r="F113" s="160">
        <v>8.0500000000000007</v>
      </c>
      <c r="G113" s="161">
        <v>0.30790000000000001</v>
      </c>
      <c r="H113" s="131">
        <f t="shared" si="18"/>
        <v>0.13461538461538461</v>
      </c>
      <c r="I113" s="131">
        <f t="shared" si="19"/>
        <v>1.2415322580645162E-2</v>
      </c>
      <c r="J113" s="129">
        <f t="shared" si="20"/>
        <v>23.286831282741286</v>
      </c>
      <c r="K113" s="132">
        <f t="shared" si="21"/>
        <v>1.2882817604400341</v>
      </c>
      <c r="L113" s="130">
        <f t="shared" si="22"/>
        <v>1.2506250717273062</v>
      </c>
      <c r="M113" s="133">
        <f t="shared" si="23"/>
        <v>0.97076983477599998</v>
      </c>
      <c r="N113" s="4"/>
      <c r="O113" s="4"/>
      <c r="P113" s="8">
        <f t="shared" si="24"/>
        <v>5.1750000000000007</v>
      </c>
      <c r="Q113" s="29">
        <f t="shared" si="25"/>
        <v>82.263619960045546</v>
      </c>
      <c r="R113" s="28"/>
      <c r="S113" s="17">
        <f t="shared" si="26"/>
        <v>1.2882817604400341</v>
      </c>
    </row>
    <row r="114" spans="5:19" ht="15" x14ac:dyDescent="0.25">
      <c r="E114" s="159">
        <v>28.837574503639999</v>
      </c>
      <c r="F114" s="160">
        <v>8.15</v>
      </c>
      <c r="G114" s="161">
        <v>0.30790000000000001</v>
      </c>
      <c r="H114" s="131">
        <f t="shared" si="18"/>
        <v>0.13628762541806019</v>
      </c>
      <c r="I114" s="131">
        <f t="shared" si="19"/>
        <v>1.2415322580645162E-2</v>
      </c>
      <c r="J114" s="129">
        <f t="shared" si="20"/>
        <v>23.227582408059213</v>
      </c>
      <c r="K114" s="132">
        <f t="shared" si="21"/>
        <v>1.2915679071960144</v>
      </c>
      <c r="L114" s="130">
        <f t="shared" si="22"/>
        <v>1.2415228583425153</v>
      </c>
      <c r="M114" s="133">
        <f t="shared" si="23"/>
        <v>0.96125248345466663</v>
      </c>
      <c r="N114" s="4"/>
      <c r="O114" s="4"/>
      <c r="P114" s="8">
        <f t="shared" si="24"/>
        <v>5.165</v>
      </c>
      <c r="Q114" s="29">
        <f t="shared" si="25"/>
        <v>82.166916385378954</v>
      </c>
      <c r="R114" s="28"/>
      <c r="S114" s="17">
        <f t="shared" si="26"/>
        <v>1.2915679071960144</v>
      </c>
    </row>
    <row r="115" spans="5:19" ht="15" x14ac:dyDescent="0.25">
      <c r="E115" s="159">
        <v>29.19447517819</v>
      </c>
      <c r="F115" s="160">
        <v>8.26</v>
      </c>
      <c r="G115" s="161">
        <v>0.30790000000000001</v>
      </c>
      <c r="H115" s="131">
        <f t="shared" si="18"/>
        <v>0.13812709030100331</v>
      </c>
      <c r="I115" s="131">
        <f t="shared" si="19"/>
        <v>1.2415322580645162E-2</v>
      </c>
      <c r="J115" s="129">
        <f t="shared" si="20"/>
        <v>23.162424542024045</v>
      </c>
      <c r="K115" s="132">
        <f t="shared" si="21"/>
        <v>1.2952011973345194</v>
      </c>
      <c r="L115" s="130">
        <f t="shared" si="22"/>
        <v>1.2604239735448197</v>
      </c>
      <c r="M115" s="133">
        <f t="shared" si="23"/>
        <v>0.97314917260633327</v>
      </c>
      <c r="N115" s="4"/>
      <c r="O115" s="4"/>
      <c r="P115" s="8">
        <f t="shared" si="24"/>
        <v>5.1540000000000008</v>
      </c>
      <c r="Q115" s="29">
        <f t="shared" si="25"/>
        <v>82.060516501816636</v>
      </c>
      <c r="R115" s="28"/>
      <c r="S115" s="17">
        <f t="shared" si="26"/>
        <v>1.2952011973345194</v>
      </c>
    </row>
    <row r="116" spans="5:19" ht="15" x14ac:dyDescent="0.25">
      <c r="E116" s="159">
        <v>29.50039004209</v>
      </c>
      <c r="F116" s="160">
        <v>8.35</v>
      </c>
      <c r="G116" s="161">
        <v>0.30790000000000001</v>
      </c>
      <c r="H116" s="131">
        <f t="shared" si="18"/>
        <v>0.13963210702341136</v>
      </c>
      <c r="I116" s="131">
        <f t="shared" si="19"/>
        <v>1.2415322580645162E-2</v>
      </c>
      <c r="J116" s="129">
        <f t="shared" si="20"/>
        <v>23.109126102157134</v>
      </c>
      <c r="K116" s="132">
        <f t="shared" si="21"/>
        <v>1.2981884242346851</v>
      </c>
      <c r="L116" s="130">
        <f t="shared" si="22"/>
        <v>1.2765688287683137</v>
      </c>
      <c r="M116" s="133">
        <f t="shared" si="23"/>
        <v>0.98334633473633326</v>
      </c>
      <c r="N116" s="4"/>
      <c r="O116" s="4"/>
      <c r="P116" s="8">
        <f t="shared" si="24"/>
        <v>5.1450000000000005</v>
      </c>
      <c r="Q116" s="29">
        <f t="shared" si="25"/>
        <v>81.973441567358606</v>
      </c>
      <c r="R116" s="28"/>
      <c r="S116" s="17">
        <f t="shared" si="26"/>
        <v>1.2981884242346851</v>
      </c>
    </row>
    <row r="117" spans="5:19" ht="15" x14ac:dyDescent="0.25">
      <c r="E117" s="159">
        <v>29.429009907179999</v>
      </c>
      <c r="F117" s="160">
        <v>8.4499999999999993</v>
      </c>
      <c r="G117" s="161">
        <v>0.30790000000000001</v>
      </c>
      <c r="H117" s="131">
        <f t="shared" si="18"/>
        <v>0.14130434782608695</v>
      </c>
      <c r="I117" s="131">
        <f t="shared" si="19"/>
        <v>1.2415322580645162E-2</v>
      </c>
      <c r="J117" s="129">
        <f t="shared" si="20"/>
        <v>23.049919015166694</v>
      </c>
      <c r="K117" s="132">
        <f t="shared" si="21"/>
        <v>1.3015230110032143</v>
      </c>
      <c r="L117" s="130">
        <f t="shared" si="22"/>
        <v>1.276751119507878</v>
      </c>
      <c r="M117" s="133">
        <f t="shared" si="23"/>
        <v>0.98096699690600009</v>
      </c>
      <c r="N117" s="4"/>
      <c r="O117" s="4"/>
      <c r="P117" s="8">
        <f t="shared" si="24"/>
        <v>5.1350000000000007</v>
      </c>
      <c r="Q117" s="29">
        <f t="shared" si="25"/>
        <v>81.876669740370218</v>
      </c>
      <c r="R117" s="28"/>
      <c r="S117" s="17">
        <f t="shared" si="26"/>
        <v>1.3015230110032143</v>
      </c>
    </row>
    <row r="118" spans="5:19" ht="15" x14ac:dyDescent="0.25">
      <c r="E118" s="159">
        <v>29.551375852740001</v>
      </c>
      <c r="F118" s="160">
        <v>8.56</v>
      </c>
      <c r="G118" s="161">
        <v>0.30790000000000001</v>
      </c>
      <c r="H118" s="131">
        <f t="shared" si="18"/>
        <v>0.14314381270903009</v>
      </c>
      <c r="I118" s="131">
        <f t="shared" si="19"/>
        <v>1.2415322580645162E-2</v>
      </c>
      <c r="J118" s="129">
        <f t="shared" si="20"/>
        <v>22.984807712196496</v>
      </c>
      <c r="K118" s="132">
        <f t="shared" si="21"/>
        <v>1.3052099619733173</v>
      </c>
      <c r="L118" s="130">
        <f t="shared" si="22"/>
        <v>1.2856916717671329</v>
      </c>
      <c r="M118" s="133">
        <f t="shared" si="23"/>
        <v>0.98504586175800013</v>
      </c>
      <c r="N118" s="4"/>
      <c r="O118" s="4"/>
      <c r="P118" s="8">
        <f t="shared" si="24"/>
        <v>5.1240000000000006</v>
      </c>
      <c r="Q118" s="29">
        <f t="shared" si="25"/>
        <v>81.770193766982828</v>
      </c>
      <c r="R118" s="28"/>
      <c r="S118" s="17">
        <f t="shared" si="26"/>
        <v>1.3052099619733173</v>
      </c>
    </row>
    <row r="119" spans="5:19" ht="15" x14ac:dyDescent="0.25">
      <c r="E119" s="159">
        <v>29.469798555699999</v>
      </c>
      <c r="F119" s="160">
        <v>8.66</v>
      </c>
      <c r="G119" s="161">
        <v>0.30790000000000001</v>
      </c>
      <c r="H119" s="131">
        <f t="shared" si="18"/>
        <v>0.14481605351170568</v>
      </c>
      <c r="I119" s="131">
        <f t="shared" si="19"/>
        <v>1.2415322580645162E-2</v>
      </c>
      <c r="J119" s="129">
        <f t="shared" si="20"/>
        <v>22.925630799054407</v>
      </c>
      <c r="K119" s="132">
        <f t="shared" si="21"/>
        <v>1.3085790425115535</v>
      </c>
      <c r="L119" s="130">
        <f t="shared" si="22"/>
        <v>1.2854520259008757</v>
      </c>
      <c r="M119" s="133">
        <f t="shared" si="23"/>
        <v>0.98232661852333336</v>
      </c>
      <c r="N119" s="4"/>
      <c r="O119" s="4"/>
      <c r="P119" s="8">
        <f t="shared" si="24"/>
        <v>5.1140000000000008</v>
      </c>
      <c r="Q119" s="29">
        <f t="shared" si="25"/>
        <v>81.673372596767095</v>
      </c>
      <c r="R119" s="28"/>
      <c r="S119" s="17">
        <f t="shared" si="26"/>
        <v>1.3085790425115535</v>
      </c>
    </row>
    <row r="120" spans="5:19" ht="15" x14ac:dyDescent="0.25">
      <c r="E120" s="159">
        <v>29.6737417983</v>
      </c>
      <c r="F120" s="160">
        <v>8.76</v>
      </c>
      <c r="G120" s="161">
        <v>0.30790000000000001</v>
      </c>
      <c r="H120" s="131">
        <f t="shared" si="18"/>
        <v>0.14648829431438126</v>
      </c>
      <c r="I120" s="131">
        <f t="shared" si="19"/>
        <v>1.2415322580645162E-2</v>
      </c>
      <c r="J120" s="129">
        <f t="shared" si="20"/>
        <v>22.866468521811179</v>
      </c>
      <c r="K120" s="132">
        <f t="shared" si="21"/>
        <v>1.3119647212416952</v>
      </c>
      <c r="L120" s="130">
        <f t="shared" si="22"/>
        <v>1.2976967462201565</v>
      </c>
      <c r="M120" s="133">
        <f t="shared" si="23"/>
        <v>0.98912472660999995</v>
      </c>
      <c r="N120" s="4"/>
      <c r="O120" s="4"/>
      <c r="P120" s="8">
        <f t="shared" si="24"/>
        <v>5.1040000000000001</v>
      </c>
      <c r="Q120" s="29">
        <f t="shared" si="25"/>
        <v>81.576527474370621</v>
      </c>
      <c r="R120" s="28"/>
      <c r="S120" s="17">
        <f t="shared" si="26"/>
        <v>1.3119647212416952</v>
      </c>
    </row>
    <row r="121" spans="5:19" ht="15" x14ac:dyDescent="0.25">
      <c r="E121" s="159">
        <v>29.82669923025</v>
      </c>
      <c r="F121" s="160">
        <v>8.86</v>
      </c>
      <c r="G121" s="161">
        <v>0.30790000000000001</v>
      </c>
      <c r="H121" s="131">
        <f t="shared" si="18"/>
        <v>0.14816053511705682</v>
      </c>
      <c r="I121" s="131">
        <f t="shared" si="19"/>
        <v>1.2415322580645162E-2</v>
      </c>
      <c r="J121" s="129">
        <f t="shared" si="20"/>
        <v>22.80732105315716</v>
      </c>
      <c r="K121" s="132">
        <f t="shared" si="21"/>
        <v>1.3153671108535203</v>
      </c>
      <c r="L121" s="130">
        <f t="shared" si="22"/>
        <v>1.3077686397596953</v>
      </c>
      <c r="M121" s="133">
        <f t="shared" si="23"/>
        <v>0.99422330767499989</v>
      </c>
      <c r="N121" s="4"/>
      <c r="O121" s="4"/>
      <c r="P121" s="8">
        <f t="shared" si="24"/>
        <v>5.0940000000000003</v>
      </c>
      <c r="Q121" s="29">
        <f t="shared" si="25"/>
        <v>81.479658105114893</v>
      </c>
      <c r="R121" s="28"/>
      <c r="S121" s="17">
        <f t="shared" si="26"/>
        <v>1.3153671108535203</v>
      </c>
    </row>
    <row r="122" spans="5:19" ht="15" x14ac:dyDescent="0.25">
      <c r="E122" s="159">
        <v>29.622755987649999</v>
      </c>
      <c r="F122" s="160">
        <v>8.9499999999999993</v>
      </c>
      <c r="G122" s="161">
        <v>0.30790000000000001</v>
      </c>
      <c r="H122" s="131">
        <f t="shared" si="18"/>
        <v>0.14966555183946487</v>
      </c>
      <c r="I122" s="131">
        <f t="shared" si="19"/>
        <v>1.2415322580645162E-2</v>
      </c>
      <c r="J122" s="129">
        <f t="shared" si="20"/>
        <v>22.754101135545412</v>
      </c>
      <c r="K122" s="132">
        <f t="shared" si="21"/>
        <v>1.3184436432487934</v>
      </c>
      <c r="L122" s="130">
        <f t="shared" si="22"/>
        <v>1.3018644775809092</v>
      </c>
      <c r="M122" s="133">
        <f t="shared" si="23"/>
        <v>0.9874251995883333</v>
      </c>
      <c r="N122" s="4"/>
      <c r="O122" s="4"/>
      <c r="P122" s="8">
        <f t="shared" si="24"/>
        <v>5.0850000000000009</v>
      </c>
      <c r="Q122" s="29">
        <f t="shared" si="25"/>
        <v>81.392454697647523</v>
      </c>
      <c r="R122" s="28"/>
      <c r="S122" s="17">
        <f t="shared" si="26"/>
        <v>1.3184436432487934</v>
      </c>
    </row>
    <row r="123" spans="5:19" ht="15" x14ac:dyDescent="0.25">
      <c r="E123" s="159">
        <v>29.3678269344</v>
      </c>
      <c r="F123" s="160">
        <v>9.0500000000000007</v>
      </c>
      <c r="G123" s="161">
        <v>0.30659999999999998</v>
      </c>
      <c r="H123" s="131">
        <f t="shared" si="18"/>
        <v>0.15133779264214045</v>
      </c>
      <c r="I123" s="131">
        <f t="shared" si="19"/>
        <v>1.2362903225806451E-2</v>
      </c>
      <c r="J123" s="129">
        <f t="shared" si="20"/>
        <v>22.694982279438811</v>
      </c>
      <c r="K123" s="132">
        <f t="shared" si="21"/>
        <v>1.3218780975731093</v>
      </c>
      <c r="L123" s="130">
        <f t="shared" si="22"/>
        <v>1.2940229065966995</v>
      </c>
      <c r="M123" s="133">
        <f t="shared" si="23"/>
        <v>0.97892756447999985</v>
      </c>
      <c r="N123" s="4"/>
      <c r="O123" s="4"/>
      <c r="P123" s="8">
        <f t="shared" si="24"/>
        <v>5.0750000000000002</v>
      </c>
      <c r="Q123" s="29">
        <f t="shared" si="25"/>
        <v>81.295538445197764</v>
      </c>
      <c r="R123" s="28"/>
      <c r="S123" s="17">
        <f t="shared" si="26"/>
        <v>1.3218780975731093</v>
      </c>
    </row>
    <row r="124" spans="5:19" ht="15" x14ac:dyDescent="0.25">
      <c r="E124" s="159">
        <v>29.34743261014</v>
      </c>
      <c r="F124" s="160">
        <v>9.15</v>
      </c>
      <c r="G124" s="161">
        <v>0.30659999999999998</v>
      </c>
      <c r="H124" s="131">
        <f t="shared" si="18"/>
        <v>0.15301003344481603</v>
      </c>
      <c r="I124" s="131">
        <f t="shared" si="19"/>
        <v>1.2362903225806451E-2</v>
      </c>
      <c r="J124" s="129">
        <f t="shared" si="20"/>
        <v>22.635878733463024</v>
      </c>
      <c r="K124" s="132">
        <f t="shared" si="21"/>
        <v>1.3253295952522692</v>
      </c>
      <c r="L124" s="130">
        <f t="shared" si="22"/>
        <v>1.2965006994296699</v>
      </c>
      <c r="M124" s="133">
        <f t="shared" si="23"/>
        <v>0.97824775367133343</v>
      </c>
      <c r="N124" s="4"/>
      <c r="O124" s="4"/>
      <c r="P124" s="8">
        <f t="shared" si="24"/>
        <v>5.0650000000000004</v>
      </c>
      <c r="Q124" s="29">
        <f t="shared" si="25"/>
        <v>81.198597087634241</v>
      </c>
      <c r="R124" s="28"/>
      <c r="S124" s="17">
        <f t="shared" si="26"/>
        <v>1.3253295952522692</v>
      </c>
    </row>
    <row r="125" spans="5:19" ht="15" x14ac:dyDescent="0.25">
      <c r="E125" s="159">
        <v>29.755319095339999</v>
      </c>
      <c r="F125" s="160">
        <v>9.25</v>
      </c>
      <c r="G125" s="161">
        <v>0.30659999999999998</v>
      </c>
      <c r="H125" s="131">
        <f t="shared" si="18"/>
        <v>0.15468227424749165</v>
      </c>
      <c r="I125" s="131">
        <f t="shared" si="19"/>
        <v>1.2362903225806451E-2</v>
      </c>
      <c r="J125" s="129">
        <f t="shared" si="20"/>
        <v>22.576790670823733</v>
      </c>
      <c r="K125" s="132">
        <f t="shared" si="21"/>
        <v>1.3287982529230504</v>
      </c>
      <c r="L125" s="130">
        <f t="shared" si="22"/>
        <v>1.3179605343018557</v>
      </c>
      <c r="M125" s="133">
        <f t="shared" si="23"/>
        <v>0.99184396984466661</v>
      </c>
      <c r="N125" s="4"/>
      <c r="O125" s="4"/>
      <c r="P125" s="8">
        <f t="shared" si="24"/>
        <v>5.0550000000000006</v>
      </c>
      <c r="Q125" s="29">
        <f t="shared" si="25"/>
        <v>81.101630327707824</v>
      </c>
      <c r="R125" s="28"/>
      <c r="S125" s="17">
        <f t="shared" si="26"/>
        <v>1.3287982529230504</v>
      </c>
    </row>
    <row r="126" spans="5:19" ht="15" x14ac:dyDescent="0.25">
      <c r="E126" s="159">
        <v>30.356951661009997</v>
      </c>
      <c r="F126" s="160">
        <v>9.34</v>
      </c>
      <c r="G126" s="161">
        <v>0.30659999999999998</v>
      </c>
      <c r="H126" s="131">
        <f t="shared" si="18"/>
        <v>0.15618729096989964</v>
      </c>
      <c r="I126" s="131">
        <f t="shared" si="19"/>
        <v>1.2362903225806451E-2</v>
      </c>
      <c r="J126" s="129">
        <f t="shared" si="20"/>
        <v>22.523624795965294</v>
      </c>
      <c r="K126" s="132">
        <f t="shared" si="21"/>
        <v>1.331934813857047</v>
      </c>
      <c r="L126" s="130">
        <f t="shared" si="22"/>
        <v>1.347782691995824</v>
      </c>
      <c r="M126" s="133">
        <f t="shared" si="23"/>
        <v>1.0118983887003332</v>
      </c>
      <c r="N126" s="4"/>
      <c r="O126" s="4"/>
      <c r="P126" s="8">
        <f t="shared" si="24"/>
        <v>5.0460000000000003</v>
      </c>
      <c r="Q126" s="29">
        <f t="shared" si="25"/>
        <v>81.014338278528882</v>
      </c>
      <c r="R126" s="28"/>
      <c r="S126" s="17">
        <f t="shared" si="26"/>
        <v>1.331934813857047</v>
      </c>
    </row>
    <row r="127" spans="5:19" ht="15" x14ac:dyDescent="0.2">
      <c r="E127" s="159"/>
      <c r="F127" s="160"/>
      <c r="G127" s="161"/>
      <c r="H127" s="162"/>
      <c r="I127" s="162"/>
      <c r="J127" s="160"/>
      <c r="K127" s="163"/>
      <c r="L127" s="164"/>
      <c r="M127" s="164"/>
    </row>
    <row r="128" spans="5:19" ht="15" x14ac:dyDescent="0.2">
      <c r="E128" s="159"/>
      <c r="F128" s="160"/>
      <c r="G128" s="161"/>
      <c r="H128" s="162"/>
      <c r="I128" s="162"/>
      <c r="J128" s="160"/>
      <c r="K128" s="163"/>
      <c r="L128" s="164"/>
      <c r="M128" s="164"/>
    </row>
    <row r="129" spans="5:20" ht="15" x14ac:dyDescent="0.2">
      <c r="E129" s="159"/>
      <c r="F129" s="160"/>
      <c r="G129" s="161"/>
      <c r="H129" s="162"/>
      <c r="I129" s="162"/>
      <c r="J129" s="160"/>
      <c r="K129" s="163"/>
      <c r="L129" s="164"/>
      <c r="M129" s="164"/>
    </row>
    <row r="130" spans="5:20" ht="15" x14ac:dyDescent="0.2">
      <c r="E130" s="159"/>
      <c r="F130" s="160"/>
      <c r="G130" s="161"/>
      <c r="H130" s="162"/>
      <c r="I130" s="162"/>
      <c r="J130" s="160"/>
      <c r="K130" s="163"/>
      <c r="L130" s="164"/>
      <c r="M130" s="164"/>
    </row>
    <row r="131" spans="5:20" ht="15" x14ac:dyDescent="0.2">
      <c r="E131" s="159"/>
      <c r="F131" s="160"/>
      <c r="G131" s="161"/>
      <c r="H131" s="162"/>
      <c r="I131" s="162"/>
      <c r="J131" s="160"/>
      <c r="K131" s="163"/>
      <c r="L131" s="164"/>
      <c r="M131" s="164"/>
    </row>
    <row r="132" spans="5:20" ht="15" x14ac:dyDescent="0.2">
      <c r="E132" s="159"/>
      <c r="F132" s="160"/>
      <c r="G132" s="161"/>
      <c r="H132" s="162"/>
      <c r="I132" s="162"/>
      <c r="J132" s="160"/>
      <c r="K132" s="163"/>
      <c r="L132" s="164"/>
      <c r="M132" s="164"/>
    </row>
    <row r="133" spans="5:20" ht="15.75" thickBot="1" x14ac:dyDescent="0.25">
      <c r="E133" s="159"/>
      <c r="F133" s="160"/>
      <c r="G133" s="161"/>
      <c r="H133" s="162"/>
      <c r="I133" s="162"/>
      <c r="J133" s="160"/>
      <c r="K133" s="163"/>
      <c r="L133" s="164"/>
      <c r="M133" s="164"/>
    </row>
    <row r="134" spans="5:20" ht="15" x14ac:dyDescent="0.2">
      <c r="E134" s="58"/>
      <c r="F134" s="48"/>
      <c r="G134" s="59"/>
      <c r="H134" s="50"/>
      <c r="I134" s="50"/>
      <c r="J134" s="48"/>
      <c r="K134" s="49"/>
      <c r="L134" s="51"/>
      <c r="M134" s="51"/>
    </row>
    <row r="135" spans="5:20" ht="15.75" x14ac:dyDescent="0.25">
      <c r="E135" s="78"/>
      <c r="F135" s="78"/>
      <c r="G135" s="78"/>
      <c r="H135" s="78"/>
      <c r="I135" s="78"/>
      <c r="J135" s="78"/>
      <c r="K135" s="78"/>
      <c r="L135" s="78"/>
      <c r="M135" s="78"/>
      <c r="N135" s="103"/>
      <c r="O135" s="103"/>
      <c r="P135" s="100"/>
      <c r="S135" s="63"/>
      <c r="T135" s="63"/>
    </row>
    <row r="136" spans="5:20" ht="15" x14ac:dyDescent="0.2">
      <c r="E136" s="78"/>
      <c r="F136" s="78"/>
      <c r="G136" s="78"/>
      <c r="H136" s="78"/>
      <c r="I136" s="78"/>
      <c r="J136" s="78"/>
      <c r="K136" s="78"/>
      <c r="L136" s="78"/>
      <c r="M136" s="78"/>
      <c r="N136" s="105"/>
      <c r="O136" s="105"/>
      <c r="S136" s="27"/>
      <c r="T136" s="70"/>
    </row>
    <row r="137" spans="5:20" ht="15" x14ac:dyDescent="0.2">
      <c r="E137" s="78"/>
      <c r="F137" s="78"/>
      <c r="G137" s="78"/>
      <c r="H137" s="78"/>
      <c r="I137" s="78"/>
      <c r="J137" s="78"/>
      <c r="K137" s="78"/>
      <c r="L137" s="78"/>
      <c r="M137" s="78"/>
      <c r="N137" s="2"/>
      <c r="O137" s="33"/>
      <c r="P137" s="64"/>
      <c r="Q137" s="62"/>
      <c r="R137" s="27"/>
      <c r="S137" s="27"/>
      <c r="T137" s="70"/>
    </row>
    <row r="138" spans="5:20" ht="15" x14ac:dyDescent="0.2">
      <c r="E138" s="78"/>
      <c r="F138" s="78"/>
      <c r="G138" s="78"/>
      <c r="H138" s="78"/>
      <c r="I138" s="78"/>
      <c r="J138" s="79" t="s">
        <v>75</v>
      </c>
      <c r="K138" s="80"/>
      <c r="L138" s="80"/>
      <c r="M138" s="78"/>
      <c r="N138" s="34"/>
      <c r="O138" s="34"/>
      <c r="P138" s="34"/>
      <c r="Q138" s="34"/>
      <c r="R138" s="34"/>
      <c r="S138" s="34"/>
      <c r="T138" s="70"/>
    </row>
    <row r="139" spans="5:20" ht="15" x14ac:dyDescent="0.2">
      <c r="E139" s="79" t="s">
        <v>74</v>
      </c>
      <c r="F139" s="189"/>
      <c r="G139" s="189"/>
      <c r="H139" s="78"/>
      <c r="I139" s="78"/>
      <c r="J139" s="78"/>
      <c r="K139" s="78" t="s">
        <v>76</v>
      </c>
      <c r="L139" s="78"/>
      <c r="M139" s="78"/>
    </row>
    <row r="140" spans="5:20" ht="15" x14ac:dyDescent="0.2">
      <c r="E140" s="78"/>
      <c r="F140" s="78"/>
      <c r="G140" s="78"/>
      <c r="H140" s="78"/>
      <c r="I140" s="78"/>
      <c r="J140" s="78"/>
      <c r="K140" s="78" t="s">
        <v>77</v>
      </c>
      <c r="L140" s="78"/>
      <c r="M140" s="78"/>
    </row>
    <row r="141" spans="5:20" ht="15" x14ac:dyDescent="0.2">
      <c r="E141" s="78"/>
      <c r="F141" s="81"/>
      <c r="G141" s="81"/>
      <c r="H141" s="82"/>
      <c r="I141" s="83"/>
      <c r="J141" s="78"/>
      <c r="K141" s="78"/>
      <c r="L141" s="78"/>
      <c r="M141" s="78"/>
    </row>
    <row r="142" spans="5:20" x14ac:dyDescent="0.2">
      <c r="E142" s="25"/>
      <c r="F142" s="25"/>
      <c r="G142" s="3"/>
      <c r="H142" s="26"/>
      <c r="I142" s="26"/>
      <c r="J142" s="25"/>
      <c r="K142" s="3"/>
      <c r="L142" s="4"/>
      <c r="M142" s="4"/>
    </row>
    <row r="143" spans="5:20" x14ac:dyDescent="0.2">
      <c r="E143" s="25"/>
      <c r="F143" s="25"/>
      <c r="G143" s="3"/>
      <c r="H143" s="26"/>
      <c r="I143" s="26"/>
      <c r="J143" s="25"/>
      <c r="K143" s="3"/>
      <c r="L143" s="4"/>
      <c r="M143" s="4"/>
    </row>
    <row r="144" spans="5:20" x14ac:dyDescent="0.2">
      <c r="E144" s="25"/>
      <c r="F144" s="25"/>
      <c r="G144" s="3"/>
      <c r="H144" s="26"/>
      <c r="I144" s="26"/>
      <c r="J144" s="25"/>
      <c r="K144" s="3"/>
      <c r="L144" s="4"/>
      <c r="M144" s="4"/>
    </row>
    <row r="145" spans="5:13" x14ac:dyDescent="0.2">
      <c r="E145" s="25"/>
      <c r="F145" s="25"/>
      <c r="G145" s="3"/>
      <c r="H145" s="26"/>
      <c r="I145" s="26"/>
      <c r="J145" s="25"/>
      <c r="K145" s="3"/>
      <c r="L145" s="4"/>
      <c r="M145" s="4"/>
    </row>
    <row r="146" spans="5:13" x14ac:dyDescent="0.2">
      <c r="E146" s="25"/>
      <c r="F146" s="25"/>
      <c r="G146" s="3"/>
      <c r="H146" s="26"/>
      <c r="I146" s="26"/>
      <c r="J146" s="25"/>
      <c r="K146" s="3"/>
      <c r="L146" s="4"/>
      <c r="M146" s="4"/>
    </row>
    <row r="147" spans="5:13" x14ac:dyDescent="0.2">
      <c r="E147" s="25"/>
      <c r="F147" s="25"/>
      <c r="G147" s="3"/>
      <c r="H147" s="26"/>
      <c r="I147" s="26"/>
      <c r="J147" s="25"/>
      <c r="K147" s="3"/>
      <c r="L147" s="4"/>
      <c r="M147" s="4"/>
    </row>
    <row r="148" spans="5:13" x14ac:dyDescent="0.2">
      <c r="E148" s="25"/>
      <c r="F148" s="25"/>
      <c r="G148" s="3"/>
      <c r="H148" s="26"/>
      <c r="I148" s="26"/>
      <c r="J148" s="25"/>
      <c r="K148" s="3"/>
      <c r="L148" s="4"/>
      <c r="M148" s="4"/>
    </row>
    <row r="149" spans="5:13" x14ac:dyDescent="0.2">
      <c r="E149" s="25"/>
      <c r="F149" s="25"/>
      <c r="G149" s="3"/>
      <c r="H149" s="26"/>
      <c r="I149" s="26"/>
      <c r="J149" s="25"/>
      <c r="K149" s="3"/>
      <c r="L149" s="4"/>
      <c r="M149" s="4"/>
    </row>
    <row r="150" spans="5:13" x14ac:dyDescent="0.2">
      <c r="E150" s="25"/>
      <c r="F150" s="25"/>
      <c r="G150" s="3">
        <f>MAX(G31:G76)</f>
        <v>0.30790000000000001</v>
      </c>
      <c r="H150" s="26"/>
      <c r="I150" s="26"/>
      <c r="J150" s="25"/>
      <c r="K150" s="3"/>
      <c r="L150" s="4"/>
      <c r="M150" s="4"/>
    </row>
    <row r="151" spans="5:13" x14ac:dyDescent="0.2">
      <c r="E151" s="25"/>
      <c r="F151" s="25"/>
      <c r="G151" s="3">
        <f>MAX(G32:G76)</f>
        <v>0.30790000000000001</v>
      </c>
      <c r="H151" s="26"/>
      <c r="I151" s="26"/>
      <c r="J151" s="25"/>
      <c r="K151" s="3"/>
      <c r="L151" s="4"/>
      <c r="M151" s="4"/>
    </row>
    <row r="152" spans="5:13" x14ac:dyDescent="0.2">
      <c r="E152" s="9">
        <f>MAX(E31:E76)</f>
        <v>21.811729796070001</v>
      </c>
      <c r="F152" s="10"/>
      <c r="G152" s="17">
        <f>MAX(G31:G76)</f>
        <v>0.30790000000000001</v>
      </c>
      <c r="H152" s="18"/>
      <c r="I152" s="18"/>
      <c r="J152" s="19">
        <f>MIN(J31:J76)</f>
        <v>25.457328550072692</v>
      </c>
      <c r="K152" s="17">
        <f>+S95</f>
        <v>1.2326592189342283</v>
      </c>
      <c r="L152" s="10" t="e">
        <f>VLOOKUP(E152,E31:L72,8,0)</f>
        <v>#N/A</v>
      </c>
      <c r="M152" s="16"/>
    </row>
    <row r="153" spans="5:13" x14ac:dyDescent="0.2">
      <c r="E153" s="16"/>
      <c r="F153" s="17"/>
      <c r="G153" s="17"/>
      <c r="H153" s="18"/>
      <c r="I153" s="18"/>
      <c r="J153" s="19"/>
      <c r="K153" s="17">
        <f>+S96</f>
        <v>1.2356783468340169</v>
      </c>
      <c r="L153" s="10">
        <f>MIN(L61:L72)</f>
        <v>0.68807875609883129</v>
      </c>
      <c r="M153" s="16"/>
    </row>
    <row r="154" spans="5:13" x14ac:dyDescent="0.2">
      <c r="E154" s="8"/>
      <c r="F154" s="8"/>
      <c r="L154" s="8" t="s">
        <v>63</v>
      </c>
    </row>
    <row r="155" spans="5:13" x14ac:dyDescent="0.2">
      <c r="E155" s="25"/>
      <c r="F155" s="25"/>
      <c r="G155" s="3"/>
      <c r="H155" s="26"/>
      <c r="I155" s="26"/>
      <c r="J155" s="25"/>
      <c r="K155" s="3"/>
      <c r="L155" s="4"/>
      <c r="M155" s="4"/>
    </row>
    <row r="156" spans="5:13" x14ac:dyDescent="0.2">
      <c r="E156" s="25"/>
      <c r="F156" s="25"/>
      <c r="G156" s="3"/>
      <c r="H156" s="26"/>
      <c r="I156" s="26"/>
      <c r="J156" s="25"/>
      <c r="K156" s="3"/>
      <c r="L156" s="4"/>
      <c r="M156" s="4"/>
    </row>
    <row r="157" spans="5:13" x14ac:dyDescent="0.2">
      <c r="E157" s="25"/>
      <c r="F157" s="25"/>
      <c r="G157" s="3"/>
      <c r="H157" s="26"/>
      <c r="I157" s="26"/>
      <c r="J157" s="25"/>
      <c r="K157" s="3"/>
      <c r="L157" s="4"/>
      <c r="M157" s="4"/>
    </row>
    <row r="158" spans="5:13" x14ac:dyDescent="0.2">
      <c r="E158" s="25"/>
      <c r="F158" s="25"/>
      <c r="G158" s="3"/>
      <c r="H158" s="26"/>
      <c r="I158" s="26"/>
      <c r="J158" s="25"/>
      <c r="K158" s="3"/>
      <c r="L158" s="4"/>
      <c r="M158" s="4"/>
    </row>
    <row r="159" spans="5:13" x14ac:dyDescent="0.2">
      <c r="E159" s="25"/>
      <c r="F159" s="25"/>
      <c r="G159" s="3"/>
      <c r="H159" s="26"/>
      <c r="I159" s="26"/>
      <c r="J159" s="25"/>
      <c r="K159" s="3"/>
      <c r="L159" s="4"/>
      <c r="M159" s="4"/>
    </row>
    <row r="160" spans="5:13" x14ac:dyDescent="0.2">
      <c r="E160" s="16"/>
      <c r="F160" s="17"/>
      <c r="G160" s="17"/>
      <c r="H160" s="18"/>
      <c r="I160" s="18"/>
      <c r="J160" s="19"/>
      <c r="K160" s="17"/>
      <c r="L160" s="16"/>
      <c r="M160" s="16"/>
    </row>
    <row r="161" spans="5:13" x14ac:dyDescent="0.2">
      <c r="E161" s="16"/>
      <c r="F161" s="17"/>
      <c r="G161" s="17"/>
      <c r="H161" s="18"/>
      <c r="I161" s="18"/>
      <c r="J161" s="19"/>
      <c r="K161" s="17"/>
      <c r="L161" s="16"/>
      <c r="M161" s="16"/>
    </row>
    <row r="162" spans="5:13" x14ac:dyDescent="0.2">
      <c r="E162" s="16"/>
      <c r="F162" s="17"/>
      <c r="G162" s="17"/>
      <c r="H162" s="18"/>
      <c r="I162" s="18"/>
      <c r="J162" s="19"/>
      <c r="K162" s="17"/>
      <c r="L162" s="16"/>
      <c r="M162" s="16"/>
    </row>
    <row r="163" spans="5:13" x14ac:dyDescent="0.2">
      <c r="E163" s="16"/>
      <c r="F163" s="17"/>
      <c r="G163" s="17"/>
      <c r="H163" s="18"/>
      <c r="I163" s="18"/>
      <c r="J163" s="19"/>
      <c r="K163" s="17"/>
      <c r="L163" s="16"/>
      <c r="M163" s="16"/>
    </row>
    <row r="164" spans="5:13" x14ac:dyDescent="0.2">
      <c r="E164" s="16"/>
      <c r="F164" s="17"/>
      <c r="G164" s="17"/>
      <c r="H164" s="18"/>
      <c r="I164" s="18"/>
      <c r="J164" s="19"/>
      <c r="K164" s="17"/>
      <c r="L164" s="16"/>
      <c r="M164" s="16"/>
    </row>
    <row r="165" spans="5:13" x14ac:dyDescent="0.2">
      <c r="E165" s="16"/>
      <c r="F165" s="17"/>
      <c r="G165" s="17"/>
      <c r="H165" s="18"/>
      <c r="I165" s="18"/>
      <c r="J165" s="19"/>
      <c r="K165" s="17"/>
      <c r="L165" s="16"/>
      <c r="M165" s="16"/>
    </row>
    <row r="169" spans="5:13" x14ac:dyDescent="0.2">
      <c r="H169" s="15"/>
      <c r="I169" s="15"/>
      <c r="J169" s="15"/>
      <c r="K169" s="15"/>
      <c r="L169" s="15"/>
      <c r="M169" s="15"/>
    </row>
    <row r="170" spans="5:13" x14ac:dyDescent="0.2">
      <c r="H170" s="15"/>
      <c r="I170" s="15"/>
      <c r="J170" s="15"/>
      <c r="K170" s="15"/>
      <c r="L170" s="15"/>
      <c r="M170" s="15"/>
    </row>
    <row r="171" spans="5:13" x14ac:dyDescent="0.2">
      <c r="H171" s="15"/>
      <c r="I171" s="15"/>
      <c r="J171" s="15"/>
      <c r="K171" s="15"/>
      <c r="L171" s="15"/>
      <c r="M171" s="15"/>
    </row>
    <row r="172" spans="5:13" x14ac:dyDescent="0.2">
      <c r="H172" s="15"/>
      <c r="I172" s="15"/>
      <c r="J172" s="15"/>
      <c r="K172" s="15"/>
      <c r="L172" s="15"/>
      <c r="M172" s="15"/>
    </row>
    <row r="192" spans="5:13" ht="15" x14ac:dyDescent="0.25">
      <c r="E192" s="104" t="s">
        <v>55</v>
      </c>
      <c r="F192" s="101"/>
      <c r="G192" s="101"/>
      <c r="H192" s="101"/>
      <c r="I192" s="104" t="s">
        <v>0</v>
      </c>
      <c r="J192" s="103"/>
      <c r="K192" s="103"/>
      <c r="L192" s="103"/>
      <c r="M192" s="100" t="s">
        <v>2</v>
      </c>
    </row>
    <row r="193" spans="5:13" ht="15" x14ac:dyDescent="0.25">
      <c r="E193" s="104" t="s">
        <v>73</v>
      </c>
      <c r="F193" s="102"/>
      <c r="G193" s="102"/>
      <c r="H193" s="102"/>
      <c r="I193" s="104" t="s">
        <v>71</v>
      </c>
      <c r="J193" s="66"/>
      <c r="K193" s="67" t="s">
        <v>57</v>
      </c>
      <c r="L193" s="66"/>
      <c r="M193" s="100" t="s">
        <v>56</v>
      </c>
    </row>
    <row r="194" spans="5:13" x14ac:dyDescent="0.2">
      <c r="E194" s="104" t="s">
        <v>58</v>
      </c>
      <c r="F194" s="68" t="s">
        <v>57</v>
      </c>
      <c r="G194" s="32"/>
      <c r="H194" s="33"/>
      <c r="J194" s="2"/>
      <c r="K194" s="2"/>
      <c r="L194" s="2"/>
      <c r="M194" s="2"/>
    </row>
    <row r="195" spans="5:13" ht="15" x14ac:dyDescent="0.25">
      <c r="E195" s="104" t="s">
        <v>72</v>
      </c>
      <c r="F195" s="101"/>
      <c r="G195" s="101"/>
      <c r="H195" s="101"/>
      <c r="J195" s="34"/>
      <c r="K195" s="34"/>
      <c r="L195" s="33"/>
      <c r="M195" s="34"/>
    </row>
  </sheetData>
  <mergeCells count="22">
    <mergeCell ref="I25:K25"/>
    <mergeCell ref="E28:E30"/>
    <mergeCell ref="F28:F30"/>
    <mergeCell ref="G28:G30"/>
    <mergeCell ref="H28:H30"/>
    <mergeCell ref="I28:I30"/>
    <mergeCell ref="F139:G139"/>
    <mergeCell ref="G1:N2"/>
    <mergeCell ref="G3:N4"/>
    <mergeCell ref="E6:G6"/>
    <mergeCell ref="I6:K6"/>
    <mergeCell ref="E7:G7"/>
    <mergeCell ref="M7:N7"/>
    <mergeCell ref="E9:G9"/>
    <mergeCell ref="G11:M11"/>
    <mergeCell ref="L26:M26"/>
    <mergeCell ref="J28:J30"/>
    <mergeCell ref="K28:K30"/>
    <mergeCell ref="L28:L30"/>
    <mergeCell ref="M28:M30"/>
    <mergeCell ref="D1:F4"/>
    <mergeCell ref="E25:G25"/>
  </mergeCells>
  <conditionalFormatting sqref="D34 D41 F28 H25:O25 M28 E25:E28 U99:W1048576 H13:H18 E13:G22 I8:N10 T14:T1048576 X13:X1048576 F196:I1048576 F192:H195 S135:S1048576 Q127:S134 P127:P135 O1:R1 Y1:XFD1048576 S1:X5 H6:N7 R4:R11 N5 G10:H10 A1:F10 G6:G9 A14:C1048576 J13:M18 H27:L28 I26:L26 E7:G7 E9:G9 D12 A11:G11 D48:D1048576 E170:E1048576 N137:R1048576 J194:M1048576 I192:M193 F170:M191 E169:M169 E127:M165 P25:S126 N28:O136 E31:H126 J31:M126">
    <cfRule type="containsErrors" dxfId="52" priority="19">
      <formula>ISERROR(A1)</formula>
    </cfRule>
  </conditionalFormatting>
  <conditionalFormatting sqref="D1:F4">
    <cfRule type="containsErrors" dxfId="51" priority="18">
      <formula>ISERROR(D1)</formula>
    </cfRule>
  </conditionalFormatting>
  <conditionalFormatting sqref="D1:F4">
    <cfRule type="containsErrors" dxfId="50" priority="17">
      <formula>ISERROR(D1)</formula>
    </cfRule>
  </conditionalFormatting>
  <conditionalFormatting sqref="D1:F4">
    <cfRule type="containsErrors" dxfId="49" priority="16">
      <formula>ISERROR(D1)</formula>
    </cfRule>
  </conditionalFormatting>
  <conditionalFormatting sqref="I8:N9 H6:N7 D6:G9">
    <cfRule type="containsErrors" dxfId="48" priority="15">
      <formula>ISERROR(D6)</formula>
    </cfRule>
  </conditionalFormatting>
  <conditionalFormatting sqref="M17:M18">
    <cfRule type="containsErrors" dxfId="47" priority="14">
      <formula>ISERROR(M17)</formula>
    </cfRule>
  </conditionalFormatting>
  <conditionalFormatting sqref="M17:M18">
    <cfRule type="containsErrors" dxfId="46" priority="13">
      <formula>ISERROR(M17)</formula>
    </cfRule>
  </conditionalFormatting>
  <conditionalFormatting sqref="M14:M18">
    <cfRule type="containsErrors" dxfId="45" priority="12">
      <formula>ISERROR(M14)</formula>
    </cfRule>
  </conditionalFormatting>
  <conditionalFormatting sqref="M14:M18">
    <cfRule type="containsErrors" dxfId="44" priority="11">
      <formula>ISERROR(M14)</formula>
    </cfRule>
  </conditionalFormatting>
  <conditionalFormatting sqref="G151">
    <cfRule type="containsErrors" dxfId="43" priority="9">
      <formula>ISERROR(G151)</formula>
    </cfRule>
  </conditionalFormatting>
  <conditionalFormatting sqref="J18">
    <cfRule type="containsErrors" dxfId="42" priority="8">
      <formula>ISERROR(J18)</formula>
    </cfRule>
  </conditionalFormatting>
  <conditionalFormatting sqref="G3">
    <cfRule type="containsErrors" dxfId="41" priority="7">
      <formula>ISERROR(G3)</formula>
    </cfRule>
  </conditionalFormatting>
  <conditionalFormatting sqref="H1:N1 G1:G4 H4:N4">
    <cfRule type="containsErrors" dxfId="40" priority="6">
      <formula>ISERROR(G1)</formula>
    </cfRule>
  </conditionalFormatting>
  <conditionalFormatting sqref="G3">
    <cfRule type="containsErrors" dxfId="39" priority="5">
      <formula>ISERROR(G3)</formula>
    </cfRule>
  </conditionalFormatting>
  <conditionalFormatting sqref="H26">
    <cfRule type="containsErrors" dxfId="38" priority="4">
      <formula>ISERROR(H26)</formula>
    </cfRule>
  </conditionalFormatting>
  <conditionalFormatting sqref="I31:I126">
    <cfRule type="containsErrors" dxfId="37" priority="3">
      <formula>ISERROR(I31)</formula>
    </cfRule>
  </conditionalFormatting>
  <conditionalFormatting sqref="E23">
    <cfRule type="containsErrors" dxfId="36" priority="2">
      <formula>ISERROR(E23)</formula>
    </cfRule>
  </conditionalFormatting>
  <conditionalFormatting sqref="G28">
    <cfRule type="containsErrors" dxfId="35" priority="1">
      <formula>ISERROR(G28)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U138"/>
  <sheetViews>
    <sheetView windowProtection="1" view="pageBreakPreview" topLeftCell="B29" zoomScale="70" zoomScaleNormal="55" zoomScaleSheetLayoutView="70" workbookViewId="0">
      <selection activeCell="M76" sqref="E31:M76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6" style="8" customWidth="1"/>
    <col min="5" max="5" width="16" style="11" customWidth="1"/>
    <col min="6" max="6" width="19.42578125" style="11" customWidth="1"/>
    <col min="7" max="7" width="16.140625" style="8" customWidth="1"/>
    <col min="8" max="8" width="15.42578125" style="8" customWidth="1"/>
    <col min="9" max="9" width="20" style="8" customWidth="1"/>
    <col min="10" max="10" width="12.5703125" style="8" customWidth="1"/>
    <col min="11" max="11" width="22.7109375" style="8" customWidth="1"/>
    <col min="12" max="12" width="15.140625" style="8" customWidth="1"/>
    <col min="13" max="13" width="13.140625" style="8" customWidth="1"/>
    <col min="14" max="14" width="14.85546875" style="8" customWidth="1"/>
    <col min="15" max="15" width="14" style="8" customWidth="1"/>
    <col min="16" max="17" width="12.85546875" style="8" customWidth="1"/>
    <col min="18" max="18" width="15.28515625" style="8" customWidth="1"/>
    <col min="19" max="19" width="11.42578125" style="8"/>
    <col min="20" max="20" width="14.7109375" style="8" customWidth="1"/>
    <col min="21" max="21" width="17.85546875" style="8" bestFit="1" customWidth="1"/>
    <col min="22" max="16384" width="11.42578125" style="8"/>
  </cols>
  <sheetData>
    <row r="1" spans="1:21" ht="15" customHeight="1" x14ac:dyDescent="0.2">
      <c r="D1" s="174"/>
      <c r="E1" s="175"/>
      <c r="F1" s="176"/>
      <c r="G1" s="196"/>
      <c r="H1" s="197"/>
      <c r="I1" s="197"/>
      <c r="J1" s="197"/>
      <c r="K1" s="197"/>
      <c r="L1" s="197"/>
      <c r="M1" s="197"/>
      <c r="N1" s="198"/>
      <c r="O1" s="120"/>
      <c r="P1" s="15"/>
      <c r="Q1" s="15"/>
      <c r="R1" s="15"/>
    </row>
    <row r="2" spans="1:21" ht="15" customHeight="1" x14ac:dyDescent="0.2">
      <c r="D2" s="177"/>
      <c r="E2" s="178"/>
      <c r="F2" s="179"/>
      <c r="G2" s="199"/>
      <c r="H2" s="200"/>
      <c r="I2" s="200"/>
      <c r="J2" s="200"/>
      <c r="K2" s="200"/>
      <c r="L2" s="200"/>
      <c r="M2" s="200"/>
      <c r="N2" s="201"/>
      <c r="O2" s="121"/>
      <c r="P2" s="36"/>
      <c r="Q2" s="71"/>
      <c r="R2" s="71"/>
    </row>
    <row r="3" spans="1:21" ht="15" customHeight="1" x14ac:dyDescent="0.2">
      <c r="D3" s="177"/>
      <c r="E3" s="178"/>
      <c r="F3" s="179"/>
      <c r="G3" s="190" t="s">
        <v>81</v>
      </c>
      <c r="H3" s="191"/>
      <c r="I3" s="191"/>
      <c r="J3" s="191"/>
      <c r="K3" s="191"/>
      <c r="L3" s="191"/>
      <c r="M3" s="191"/>
      <c r="N3" s="192"/>
      <c r="O3" s="121"/>
      <c r="P3" s="36"/>
      <c r="Q3" s="71"/>
      <c r="R3" s="71"/>
    </row>
    <row r="4" spans="1:21" ht="15" customHeight="1" thickBot="1" x14ac:dyDescent="0.25">
      <c r="D4" s="180"/>
      <c r="E4" s="181"/>
      <c r="F4" s="182"/>
      <c r="G4" s="193"/>
      <c r="H4" s="194"/>
      <c r="I4" s="194"/>
      <c r="J4" s="194"/>
      <c r="K4" s="194"/>
      <c r="L4" s="194"/>
      <c r="M4" s="194"/>
      <c r="N4" s="195"/>
      <c r="O4" s="122"/>
      <c r="R4" s="15"/>
    </row>
    <row r="5" spans="1:21" x14ac:dyDescent="0.2">
      <c r="D5" s="77"/>
      <c r="E5" s="47"/>
      <c r="F5" s="47"/>
      <c r="G5" s="15"/>
      <c r="H5" s="15"/>
      <c r="I5" s="15"/>
      <c r="J5" s="15"/>
      <c r="K5" s="15"/>
      <c r="L5" s="15"/>
      <c r="M5" s="15"/>
      <c r="N5" s="15"/>
      <c r="R5" s="15"/>
      <c r="U5" s="8" t="s">
        <v>53</v>
      </c>
    </row>
    <row r="6" spans="1:21" ht="15" x14ac:dyDescent="0.25">
      <c r="D6" s="104" t="s">
        <v>55</v>
      </c>
      <c r="E6" s="203">
        <f>+'CD A wn'!E6</f>
        <v>0</v>
      </c>
      <c r="F6" s="203"/>
      <c r="G6" s="203"/>
      <c r="H6" s="104" t="s">
        <v>0</v>
      </c>
      <c r="I6" s="205">
        <f>+'CD A wn'!I6</f>
        <v>0</v>
      </c>
      <c r="J6" s="205"/>
      <c r="K6" s="205"/>
      <c r="L6" s="100" t="s">
        <v>2</v>
      </c>
      <c r="M6" s="109" t="str">
        <f>+'CD A wn'!M6</f>
        <v>Muestra 6</v>
      </c>
      <c r="N6" s="109"/>
      <c r="R6" s="72"/>
    </row>
    <row r="7" spans="1:21" ht="15" x14ac:dyDescent="0.25">
      <c r="D7" s="104" t="s">
        <v>73</v>
      </c>
      <c r="E7" s="203" t="str">
        <f>+'CD A wn'!E7</f>
        <v>Sondeo 3</v>
      </c>
      <c r="F7" s="203"/>
      <c r="G7" s="203"/>
      <c r="H7" s="104" t="s">
        <v>71</v>
      </c>
      <c r="I7" s="142">
        <f>+'CD A wn'!I7</f>
        <v>0</v>
      </c>
      <c r="J7" s="67" t="s">
        <v>57</v>
      </c>
      <c r="K7" s="142">
        <f>+'CD A wn'!K7</f>
        <v>0</v>
      </c>
      <c r="L7" s="100" t="s">
        <v>56</v>
      </c>
      <c r="M7" s="202">
        <f>+'CD A wn'!M7:N7</f>
        <v>0</v>
      </c>
      <c r="N7" s="202"/>
      <c r="R7" s="19"/>
    </row>
    <row r="8" spans="1:21" x14ac:dyDescent="0.2">
      <c r="B8" s="12" t="s">
        <v>50</v>
      </c>
      <c r="D8" s="104" t="s">
        <v>58</v>
      </c>
      <c r="E8" s="68" t="s">
        <v>83</v>
      </c>
      <c r="F8" s="32"/>
      <c r="G8" s="33"/>
      <c r="H8" s="15"/>
      <c r="I8" s="75"/>
      <c r="J8" s="75"/>
      <c r="K8" s="75"/>
      <c r="L8" s="75"/>
      <c r="M8" s="75"/>
      <c r="N8" s="33"/>
      <c r="R8" s="19"/>
    </row>
    <row r="9" spans="1:21" ht="15" customHeight="1" x14ac:dyDescent="0.25">
      <c r="D9" s="104" t="s">
        <v>72</v>
      </c>
      <c r="E9" s="203">
        <f>+'CD A wn'!E9</f>
        <v>0</v>
      </c>
      <c r="F9" s="203"/>
      <c r="G9" s="203"/>
      <c r="H9" s="15"/>
      <c r="I9" s="34"/>
      <c r="J9" s="34"/>
      <c r="K9" s="33"/>
      <c r="L9" s="34"/>
      <c r="M9" s="34"/>
      <c r="N9" s="34"/>
      <c r="R9" s="19"/>
    </row>
    <row r="10" spans="1:21" ht="15" customHeight="1" x14ac:dyDescent="0.2">
      <c r="D10" s="19"/>
      <c r="E10" s="19"/>
      <c r="F10" s="15"/>
      <c r="G10" s="15"/>
      <c r="H10" s="15"/>
      <c r="I10" s="15"/>
      <c r="J10" s="15"/>
      <c r="K10" s="15"/>
      <c r="L10" s="15"/>
      <c r="M10" s="15"/>
      <c r="N10" s="15"/>
      <c r="R10" s="19"/>
    </row>
    <row r="11" spans="1:21" x14ac:dyDescent="0.2">
      <c r="D11" s="107"/>
      <c r="E11" s="44" t="s">
        <v>80</v>
      </c>
      <c r="F11" s="44"/>
      <c r="G11" s="206"/>
      <c r="H11" s="206"/>
      <c r="I11" s="206"/>
      <c r="J11" s="206"/>
      <c r="K11" s="206"/>
      <c r="L11" s="206"/>
      <c r="M11" s="206"/>
      <c r="N11" s="15"/>
      <c r="R11" s="19"/>
    </row>
    <row r="12" spans="1:21" x14ac:dyDescent="0.2">
      <c r="D12" s="15"/>
      <c r="E12" s="150"/>
      <c r="F12" s="150"/>
      <c r="G12" s="149"/>
      <c r="N12" s="15"/>
    </row>
    <row r="13" spans="1:21" x14ac:dyDescent="0.2">
      <c r="D13" s="15"/>
      <c r="E13" s="153" t="s">
        <v>9</v>
      </c>
      <c r="F13" s="154"/>
      <c r="G13" s="151">
        <v>5.98</v>
      </c>
      <c r="H13" s="143"/>
      <c r="I13" s="15"/>
      <c r="J13" s="144"/>
      <c r="K13" s="147" t="s">
        <v>3</v>
      </c>
      <c r="L13" s="98" t="s">
        <v>4</v>
      </c>
      <c r="M13" s="55" t="s">
        <v>5</v>
      </c>
      <c r="N13" s="15"/>
    </row>
    <row r="14" spans="1:21" x14ac:dyDescent="0.2">
      <c r="B14" s="8" t="s">
        <v>30</v>
      </c>
      <c r="D14" s="15"/>
      <c r="E14" s="153" t="s">
        <v>10</v>
      </c>
      <c r="F14" s="154"/>
      <c r="G14" s="151">
        <v>2.48</v>
      </c>
      <c r="H14" s="145"/>
      <c r="I14" s="45"/>
      <c r="J14" s="146"/>
      <c r="K14" s="97" t="s">
        <v>54</v>
      </c>
      <c r="L14" s="158"/>
      <c r="M14" s="126"/>
      <c r="N14" s="15"/>
    </row>
    <row r="15" spans="1:21" x14ac:dyDescent="0.2">
      <c r="A15" s="99">
        <v>5</v>
      </c>
      <c r="B15" s="14">
        <v>5</v>
      </c>
      <c r="C15" s="52">
        <f>+(A15+B15)/2</f>
        <v>5</v>
      </c>
      <c r="D15" s="15"/>
      <c r="E15" s="153" t="s">
        <v>11</v>
      </c>
      <c r="F15" s="154"/>
      <c r="G15" s="151"/>
      <c r="H15" s="145"/>
      <c r="I15" s="45"/>
      <c r="J15" s="146"/>
      <c r="K15" s="99" t="s">
        <v>7</v>
      </c>
      <c r="L15" s="98"/>
      <c r="M15" s="115"/>
      <c r="N15" s="15"/>
    </row>
    <row r="16" spans="1:21" x14ac:dyDescent="0.2">
      <c r="A16" s="99">
        <v>5</v>
      </c>
      <c r="B16" s="14">
        <v>5</v>
      </c>
      <c r="C16" s="52">
        <v>5</v>
      </c>
      <c r="D16" s="15"/>
      <c r="E16" s="153" t="s">
        <v>12</v>
      </c>
      <c r="F16" s="154"/>
      <c r="G16" s="151"/>
      <c r="H16" s="145"/>
      <c r="I16" s="45"/>
      <c r="J16" s="146"/>
      <c r="K16" s="99" t="s">
        <v>6</v>
      </c>
      <c r="L16" s="98"/>
      <c r="M16" s="115"/>
      <c r="N16" s="15"/>
    </row>
    <row r="17" spans="1:19" ht="15" customHeight="1" x14ac:dyDescent="0.2">
      <c r="A17" s="99">
        <v>5</v>
      </c>
      <c r="B17" s="14">
        <v>5</v>
      </c>
      <c r="C17" s="52">
        <v>5</v>
      </c>
      <c r="D17" s="15"/>
      <c r="E17" s="153" t="s">
        <v>13</v>
      </c>
      <c r="F17" s="154"/>
      <c r="G17" s="152">
        <f>+G15-G16</f>
        <v>0</v>
      </c>
      <c r="H17" s="145"/>
      <c r="I17" s="45"/>
      <c r="J17" s="146"/>
      <c r="K17" s="99" t="s">
        <v>8</v>
      </c>
      <c r="L17" s="98"/>
      <c r="M17" s="115"/>
      <c r="N17" s="15"/>
    </row>
    <row r="18" spans="1:19" x14ac:dyDescent="0.2">
      <c r="B18" s="8" t="s">
        <v>31</v>
      </c>
      <c r="D18" s="15"/>
      <c r="E18" s="153" t="s">
        <v>14</v>
      </c>
      <c r="F18" s="154"/>
      <c r="G18" s="152">
        <f>+G22*G20</f>
        <v>0</v>
      </c>
      <c r="H18" s="145"/>
      <c r="I18" s="45"/>
      <c r="J18" s="146"/>
      <c r="K18" s="99" t="s">
        <v>19</v>
      </c>
      <c r="L18" s="116">
        <v>0.24</v>
      </c>
      <c r="M18" s="56">
        <v>0.28000000000000003</v>
      </c>
      <c r="N18" s="15"/>
    </row>
    <row r="19" spans="1:19" x14ac:dyDescent="0.2">
      <c r="A19" s="99">
        <v>2.1800000000000002</v>
      </c>
      <c r="B19" s="14">
        <v>2.1800000000000002</v>
      </c>
      <c r="C19" s="52">
        <v>2.1800000000000002</v>
      </c>
      <c r="D19" s="15"/>
      <c r="E19" s="153" t="s">
        <v>15</v>
      </c>
      <c r="F19" s="154"/>
      <c r="G19" s="152">
        <f>+(PI()*G13^2)/4</f>
        <v>28.086152482358113</v>
      </c>
      <c r="H19" s="148"/>
      <c r="I19" s="15"/>
      <c r="J19" s="15"/>
      <c r="K19" s="15"/>
      <c r="L19" s="15"/>
      <c r="M19" s="15"/>
      <c r="N19" s="15"/>
    </row>
    <row r="20" spans="1:19" x14ac:dyDescent="0.2">
      <c r="A20" s="99">
        <v>2.1800000000000002</v>
      </c>
      <c r="B20" s="14">
        <v>2.1800000000000002</v>
      </c>
      <c r="C20" s="52">
        <v>2.1800000000000002</v>
      </c>
      <c r="D20" s="15"/>
      <c r="E20" s="153" t="s">
        <v>16</v>
      </c>
      <c r="F20" s="154"/>
      <c r="G20" s="152">
        <f>+G14*G19</f>
        <v>69.653658156248113</v>
      </c>
      <c r="H20" s="15"/>
      <c r="I20" s="15"/>
      <c r="J20" s="15"/>
      <c r="K20" s="15"/>
      <c r="L20" s="15"/>
      <c r="M20" s="15"/>
      <c r="N20" s="15"/>
    </row>
    <row r="21" spans="1:19" x14ac:dyDescent="0.2">
      <c r="A21" s="99">
        <v>2.1800000000000002</v>
      </c>
      <c r="B21" s="14">
        <v>2.1800000000000002</v>
      </c>
      <c r="C21" s="52">
        <v>2.1800000000000002</v>
      </c>
      <c r="D21" s="15"/>
      <c r="E21" s="153" t="s">
        <v>17</v>
      </c>
      <c r="F21" s="154"/>
      <c r="G21" s="152">
        <f>+G17/G20</f>
        <v>0</v>
      </c>
      <c r="H21" s="15"/>
      <c r="I21" s="15"/>
      <c r="J21" s="15"/>
      <c r="K21" s="15"/>
      <c r="L21" s="15"/>
      <c r="M21" s="15"/>
      <c r="N21" s="15"/>
    </row>
    <row r="22" spans="1:19" x14ac:dyDescent="0.2">
      <c r="D22" s="15"/>
      <c r="E22" s="153" t="s">
        <v>18</v>
      </c>
      <c r="F22" s="154"/>
      <c r="G22" s="152">
        <f>+G21/(1+(L18))</f>
        <v>0</v>
      </c>
      <c r="H22" s="15"/>
      <c r="I22" s="15"/>
      <c r="J22" s="15"/>
      <c r="K22" s="15"/>
      <c r="L22" s="15"/>
      <c r="M22" s="15"/>
      <c r="N22" s="15"/>
    </row>
    <row r="23" spans="1:19" x14ac:dyDescent="0.2">
      <c r="B23" s="1">
        <v>52.42</v>
      </c>
      <c r="D23" s="15"/>
      <c r="E23" s="155" t="s">
        <v>20</v>
      </c>
      <c r="F23" s="155"/>
      <c r="G23" s="152">
        <f>+G14-(G93/10)</f>
        <v>2.4580500000000001</v>
      </c>
      <c r="H23" s="15"/>
      <c r="I23" s="15"/>
      <c r="J23" s="15"/>
      <c r="K23" s="15"/>
      <c r="L23" s="15"/>
      <c r="M23" s="15"/>
      <c r="N23" s="15"/>
    </row>
    <row r="24" spans="1:19" ht="13.5" thickBot="1" x14ac:dyDescent="0.25">
      <c r="B24" s="6"/>
      <c r="D24" s="15"/>
      <c r="E24" s="19"/>
      <c r="F24" s="19"/>
      <c r="G24" s="15"/>
      <c r="H24" s="15"/>
      <c r="I24" s="15"/>
      <c r="J24" s="15"/>
      <c r="K24" s="15"/>
      <c r="L24" s="15"/>
      <c r="M24" s="15"/>
      <c r="N24" s="15"/>
    </row>
    <row r="25" spans="1:19" ht="13.5" thickBot="1" x14ac:dyDescent="0.25">
      <c r="B25" s="20">
        <v>322.87</v>
      </c>
      <c r="D25" s="15"/>
      <c r="E25" s="183" t="s">
        <v>48</v>
      </c>
      <c r="F25" s="184"/>
      <c r="G25" s="185"/>
      <c r="H25" s="60"/>
      <c r="I25" s="186" t="s">
        <v>49</v>
      </c>
      <c r="J25" s="187"/>
      <c r="K25" s="188"/>
      <c r="L25" s="138">
        <f>+M25/1000</f>
        <v>0</v>
      </c>
      <c r="M25" s="57"/>
      <c r="N25" s="25"/>
      <c r="O25" s="25"/>
    </row>
    <row r="26" spans="1:19" ht="13.5" thickBot="1" x14ac:dyDescent="0.25">
      <c r="B26" s="21">
        <v>289.39999999999998</v>
      </c>
      <c r="D26" s="15"/>
      <c r="E26" s="88" t="s">
        <v>42</v>
      </c>
      <c r="F26" s="86"/>
      <c r="G26" s="87"/>
      <c r="H26" s="119">
        <v>60</v>
      </c>
      <c r="I26" s="85" t="s">
        <v>44</v>
      </c>
      <c r="J26" s="86"/>
      <c r="K26" s="87"/>
      <c r="L26" s="207"/>
      <c r="M26" s="208"/>
      <c r="N26" s="75"/>
      <c r="O26" s="70"/>
    </row>
    <row r="27" spans="1:19" ht="13.5" thickBot="1" x14ac:dyDescent="0.25">
      <c r="D27" s="15"/>
      <c r="E27" s="93" t="s">
        <v>43</v>
      </c>
      <c r="F27" s="91"/>
      <c r="G27" s="92"/>
      <c r="H27" s="30">
        <f>+H26/G19</f>
        <v>2.1362840651701256</v>
      </c>
      <c r="I27" s="90" t="s">
        <v>45</v>
      </c>
      <c r="J27" s="91"/>
      <c r="K27" s="92"/>
      <c r="L27" s="89">
        <f>+M27/1000</f>
        <v>0</v>
      </c>
      <c r="M27" s="128"/>
      <c r="N27" s="4"/>
      <c r="O27" s="4"/>
    </row>
    <row r="28" spans="1:19" ht="38.25" x14ac:dyDescent="0.2">
      <c r="D28" s="15"/>
      <c r="E28" s="209" t="s">
        <v>21</v>
      </c>
      <c r="F28" s="212" t="s">
        <v>22</v>
      </c>
      <c r="G28" s="212" t="s">
        <v>84</v>
      </c>
      <c r="H28" s="212" t="s">
        <v>24</v>
      </c>
      <c r="I28" s="212" t="s">
        <v>23</v>
      </c>
      <c r="J28" s="212" t="s">
        <v>25</v>
      </c>
      <c r="K28" s="212" t="s">
        <v>78</v>
      </c>
      <c r="L28" s="212" t="s">
        <v>26</v>
      </c>
      <c r="M28" s="219" t="s">
        <v>27</v>
      </c>
      <c r="N28" s="43"/>
      <c r="O28" s="43"/>
      <c r="Q28" s="94" t="s">
        <v>65</v>
      </c>
    </row>
    <row r="29" spans="1:19" x14ac:dyDescent="0.2">
      <c r="D29" s="15"/>
      <c r="E29" s="210"/>
      <c r="F29" s="213"/>
      <c r="G29" s="213"/>
      <c r="H29" s="213"/>
      <c r="I29" s="213"/>
      <c r="J29" s="213"/>
      <c r="K29" s="213"/>
      <c r="L29" s="213"/>
      <c r="M29" s="220"/>
      <c r="N29" s="43"/>
      <c r="O29" s="43"/>
      <c r="Q29" s="95"/>
    </row>
    <row r="30" spans="1:19" x14ac:dyDescent="0.2">
      <c r="D30" s="15"/>
      <c r="E30" s="211"/>
      <c r="F30" s="214"/>
      <c r="G30" s="214"/>
      <c r="H30" s="214"/>
      <c r="I30" s="214"/>
      <c r="J30" s="214"/>
      <c r="K30" s="214"/>
      <c r="L30" s="214"/>
      <c r="M30" s="221"/>
      <c r="N30" s="43"/>
      <c r="O30" s="43"/>
      <c r="P30" s="8" t="s">
        <v>32</v>
      </c>
      <c r="Q30" s="96"/>
      <c r="R30" s="25"/>
      <c r="S30" s="15"/>
    </row>
    <row r="31" spans="1:19" ht="15" x14ac:dyDescent="0.25">
      <c r="D31" s="15"/>
      <c r="E31" s="165">
        <v>1.019716213E-2</v>
      </c>
      <c r="F31" s="129">
        <v>0</v>
      </c>
      <c r="G31" s="130">
        <v>0</v>
      </c>
      <c r="H31" s="131">
        <f t="shared" ref="H31:H64" si="0">+((F31/10)/$G$13)</f>
        <v>0</v>
      </c>
      <c r="I31" s="131">
        <f>((+G31/10)/$G$14)</f>
        <v>0</v>
      </c>
      <c r="J31" s="129">
        <f t="shared" ref="J31:J64" si="1">+($G$13^2/2)*(Q31*PI()/180-((F31/10)/$G$13)*SIN(Q31*PI()/180))</f>
        <v>28.086152482358113</v>
      </c>
      <c r="K31" s="132">
        <f t="shared" ref="K31:K64" si="2">+$H$26/J31</f>
        <v>2.1362840651701256</v>
      </c>
      <c r="L31" s="130">
        <f>+E31/J31</f>
        <v>3.6306724947125427E-4</v>
      </c>
      <c r="M31" s="130">
        <f>+L31/K31</f>
        <v>1.6995270216666665E-4</v>
      </c>
      <c r="N31" s="4"/>
      <c r="O31" s="4"/>
      <c r="P31" s="8">
        <f t="shared" ref="P31:P72" si="3">+$G$13-(F31/10)</f>
        <v>5.98</v>
      </c>
      <c r="Q31" s="29">
        <f t="shared" ref="Q31:Q71" si="4">+DEGREES(ACOS((F31/10)/$G$13))</f>
        <v>90</v>
      </c>
      <c r="R31" s="28">
        <v>3132470941</v>
      </c>
      <c r="S31" s="17">
        <f t="shared" ref="S31:S72" si="5">+K31</f>
        <v>2.1362840651701256</v>
      </c>
    </row>
    <row r="32" spans="1:19" ht="15" x14ac:dyDescent="0.25">
      <c r="D32" s="15"/>
      <c r="E32" s="165">
        <v>1.96805229109</v>
      </c>
      <c r="F32" s="129">
        <v>7.0000000000000007E-2</v>
      </c>
      <c r="G32" s="134">
        <v>0.1986</v>
      </c>
      <c r="H32" s="131">
        <f t="shared" si="0"/>
        <v>1.1705685618729098E-3</v>
      </c>
      <c r="I32" s="131">
        <f t="shared" ref="I32:I64" si="6">((+G32/10)/$G$14)</f>
        <v>8.0080645161290324E-3</v>
      </c>
      <c r="J32" s="129">
        <f t="shared" si="1"/>
        <v>28.044292491917759</v>
      </c>
      <c r="K32" s="132">
        <f t="shared" si="2"/>
        <v>2.1394727649945788</v>
      </c>
      <c r="L32" s="130">
        <f>+E32/J32</f>
        <v>7.017657128120397E-2</v>
      </c>
      <c r="M32" s="130">
        <f t="shared" ref="M32:M64" si="7">+L32/K32</f>
        <v>3.2800871518166665E-2</v>
      </c>
      <c r="N32" s="4"/>
      <c r="O32" s="4"/>
      <c r="P32" s="8">
        <f t="shared" si="3"/>
        <v>5.9730000000000008</v>
      </c>
      <c r="Q32" s="29">
        <f t="shared" si="4"/>
        <v>89.932931346457394</v>
      </c>
      <c r="R32" s="28"/>
      <c r="S32" s="17">
        <f t="shared" si="5"/>
        <v>2.1394727649945788</v>
      </c>
    </row>
    <row r="33" spans="4:19" ht="15" x14ac:dyDescent="0.25">
      <c r="D33" s="15"/>
      <c r="E33" s="165">
        <v>2.2739671549899998</v>
      </c>
      <c r="F33" s="129">
        <v>0.16</v>
      </c>
      <c r="G33" s="134">
        <v>0.1986</v>
      </c>
      <c r="H33" s="131">
        <f t="shared" si="0"/>
        <v>2.6755852842809363E-3</v>
      </c>
      <c r="I33" s="131">
        <f t="shared" si="6"/>
        <v>8.0080645161290324E-3</v>
      </c>
      <c r="J33" s="129">
        <f t="shared" si="1"/>
        <v>27.990472596516543</v>
      </c>
      <c r="K33" s="132">
        <f t="shared" si="2"/>
        <v>2.1435865290630032</v>
      </c>
      <c r="L33" s="130">
        <f t="shared" ref="L33:L64" si="8">+E33/J33</f>
        <v>8.1240756016138088E-2</v>
      </c>
      <c r="M33" s="130">
        <f t="shared" si="7"/>
        <v>3.7899452583166661E-2</v>
      </c>
      <c r="N33" s="4"/>
      <c r="O33" s="4"/>
      <c r="P33" s="8">
        <f t="shared" si="3"/>
        <v>5.9640000000000004</v>
      </c>
      <c r="Q33" s="29">
        <f t="shared" si="4"/>
        <v>89.84670007257688</v>
      </c>
      <c r="R33" s="28"/>
      <c r="S33" s="17">
        <f t="shared" si="5"/>
        <v>2.1435865290630032</v>
      </c>
    </row>
    <row r="34" spans="4:19" ht="15" x14ac:dyDescent="0.25">
      <c r="D34" s="15"/>
      <c r="E34" s="165">
        <v>1.46839134672</v>
      </c>
      <c r="F34" s="129">
        <v>0.26</v>
      </c>
      <c r="G34" s="134">
        <v>0.1986</v>
      </c>
      <c r="H34" s="131">
        <f t="shared" si="0"/>
        <v>4.3478260869565218E-3</v>
      </c>
      <c r="I34" s="131">
        <f t="shared" si="6"/>
        <v>8.0080645161290324E-3</v>
      </c>
      <c r="J34" s="129">
        <f t="shared" si="1"/>
        <v>27.930672972214577</v>
      </c>
      <c r="K34" s="132">
        <f t="shared" si="2"/>
        <v>2.1481759519252535</v>
      </c>
      <c r="L34" s="130">
        <f t="shared" si="8"/>
        <v>5.2572716317317351E-2</v>
      </c>
      <c r="M34" s="130">
        <f t="shared" si="7"/>
        <v>2.4473189112000002E-2</v>
      </c>
      <c r="N34" s="4"/>
      <c r="O34" s="4"/>
      <c r="P34" s="8">
        <f t="shared" si="3"/>
        <v>5.9540000000000006</v>
      </c>
      <c r="Q34" s="29">
        <f t="shared" si="4"/>
        <v>89.750887130301649</v>
      </c>
      <c r="R34" s="28">
        <v>3108712702</v>
      </c>
      <c r="S34" s="17">
        <f t="shared" si="5"/>
        <v>2.1481759519252535</v>
      </c>
    </row>
    <row r="35" spans="4:19" ht="15" x14ac:dyDescent="0.25">
      <c r="D35" s="15"/>
      <c r="E35" s="165">
        <v>0.89735026744000002</v>
      </c>
      <c r="F35" s="129">
        <v>0.37</v>
      </c>
      <c r="G35" s="134">
        <v>0.1986</v>
      </c>
      <c r="H35" s="131">
        <f t="shared" si="0"/>
        <v>6.1872909698996647E-3</v>
      </c>
      <c r="I35" s="131">
        <f t="shared" si="6"/>
        <v>8.0080645161290324E-3</v>
      </c>
      <c r="J35" s="129">
        <f t="shared" si="1"/>
        <v>27.864893894099779</v>
      </c>
      <c r="K35" s="132">
        <f t="shared" si="2"/>
        <v>2.1532470293276313</v>
      </c>
      <c r="L35" s="130">
        <f t="shared" si="8"/>
        <v>3.2203613293858922E-2</v>
      </c>
      <c r="M35" s="130">
        <f t="shared" si="7"/>
        <v>1.4955837790666665E-2</v>
      </c>
      <c r="N35" s="4"/>
      <c r="O35" s="4"/>
      <c r="P35" s="8">
        <f t="shared" si="3"/>
        <v>5.9430000000000005</v>
      </c>
      <c r="Q35" s="29">
        <f t="shared" si="4"/>
        <v>89.645492078868457</v>
      </c>
      <c r="R35" s="28"/>
      <c r="S35" s="17">
        <f t="shared" si="5"/>
        <v>2.1532470293276313</v>
      </c>
    </row>
    <row r="36" spans="4:19" ht="15" x14ac:dyDescent="0.25">
      <c r="D36" s="15"/>
      <c r="E36" s="165">
        <v>1.7335175620999999</v>
      </c>
      <c r="F36" s="129">
        <v>0.47</v>
      </c>
      <c r="G36" s="134">
        <v>0.1986</v>
      </c>
      <c r="H36" s="131">
        <f t="shared" si="0"/>
        <v>7.8595317725752498E-3</v>
      </c>
      <c r="I36" s="131">
        <f t="shared" si="6"/>
        <v>8.0080645161290324E-3</v>
      </c>
      <c r="J36" s="129">
        <f t="shared" si="1"/>
        <v>27.805095376002544</v>
      </c>
      <c r="K36" s="132">
        <f t="shared" si="2"/>
        <v>2.1578778705353256</v>
      </c>
      <c r="L36" s="130">
        <f t="shared" si="8"/>
        <v>6.2345319757332283E-2</v>
      </c>
      <c r="M36" s="130">
        <f t="shared" si="7"/>
        <v>2.8891959368333331E-2</v>
      </c>
      <c r="N36" s="4"/>
      <c r="O36" s="4"/>
      <c r="P36" s="8">
        <f t="shared" si="3"/>
        <v>5.9330000000000007</v>
      </c>
      <c r="Q36" s="29">
        <f t="shared" si="4"/>
        <v>89.549677364161695</v>
      </c>
      <c r="R36" s="28"/>
      <c r="S36" s="17">
        <f t="shared" si="5"/>
        <v>2.1578778705353256</v>
      </c>
    </row>
    <row r="37" spans="4:19" ht="15" x14ac:dyDescent="0.25">
      <c r="D37" s="15"/>
      <c r="E37" s="165">
        <v>1.79470053488</v>
      </c>
      <c r="F37" s="129">
        <v>0.56000000000000005</v>
      </c>
      <c r="G37" s="134">
        <v>0.1986</v>
      </c>
      <c r="H37" s="131">
        <f t="shared" si="0"/>
        <v>9.3645484949832786E-3</v>
      </c>
      <c r="I37" s="131">
        <f t="shared" si="6"/>
        <v>8.0080645161290324E-3</v>
      </c>
      <c r="J37" s="129">
        <f t="shared" si="1"/>
        <v>27.751277376959845</v>
      </c>
      <c r="K37" s="132">
        <f t="shared" si="2"/>
        <v>2.1620626389549282</v>
      </c>
      <c r="L37" s="130">
        <f t="shared" si="8"/>
        <v>6.4670916242941232E-2</v>
      </c>
      <c r="M37" s="130">
        <f t="shared" si="7"/>
        <v>2.9911675581333331E-2</v>
      </c>
      <c r="N37" s="4"/>
      <c r="O37" s="4"/>
      <c r="P37" s="8">
        <f t="shared" si="3"/>
        <v>5.9240000000000004</v>
      </c>
      <c r="Q37" s="29">
        <f t="shared" si="4"/>
        <v>89.463443051790776</v>
      </c>
      <c r="R37" s="28"/>
      <c r="S37" s="17">
        <f t="shared" si="5"/>
        <v>2.1620626389549282</v>
      </c>
    </row>
    <row r="38" spans="4:19" ht="15" x14ac:dyDescent="0.25">
      <c r="D38" s="15"/>
      <c r="E38" s="165">
        <v>2.2637699928599999</v>
      </c>
      <c r="F38" s="129">
        <v>0.66</v>
      </c>
      <c r="G38" s="134">
        <v>0.1986</v>
      </c>
      <c r="H38" s="131">
        <f t="shared" si="0"/>
        <v>1.1036789297658863E-2</v>
      </c>
      <c r="I38" s="131">
        <f t="shared" si="6"/>
        <v>8.0080645161290324E-3</v>
      </c>
      <c r="J38" s="129">
        <f t="shared" si="1"/>
        <v>27.691480495213558</v>
      </c>
      <c r="K38" s="132">
        <f t="shared" si="2"/>
        <v>2.1667313891133748</v>
      </c>
      <c r="L38" s="130">
        <f t="shared" si="8"/>
        <v>8.1749691687712039E-2</v>
      </c>
      <c r="M38" s="130">
        <f t="shared" si="7"/>
        <v>3.7729499881000002E-2</v>
      </c>
      <c r="N38" s="4"/>
      <c r="O38" s="4"/>
      <c r="P38" s="8">
        <f t="shared" si="3"/>
        <v>5.9140000000000006</v>
      </c>
      <c r="Q38" s="29">
        <f t="shared" si="4"/>
        <v>89.367625715098256</v>
      </c>
      <c r="R38" s="28"/>
      <c r="S38" s="17">
        <f t="shared" si="5"/>
        <v>2.1667313891133748</v>
      </c>
    </row>
    <row r="39" spans="4:19" ht="15" x14ac:dyDescent="0.25">
      <c r="D39" s="15"/>
      <c r="E39" s="165">
        <v>12.195805907479999</v>
      </c>
      <c r="F39" s="129">
        <v>0.75</v>
      </c>
      <c r="G39" s="134">
        <v>0.1986</v>
      </c>
      <c r="H39" s="131">
        <f t="shared" si="0"/>
        <v>1.2541806020066888E-2</v>
      </c>
      <c r="I39" s="131">
        <f t="shared" si="6"/>
        <v>8.0080645161290324E-3</v>
      </c>
      <c r="J39" s="129">
        <f t="shared" si="1"/>
        <v>27.637664240578697</v>
      </c>
      <c r="K39" s="132">
        <f t="shared" si="2"/>
        <v>2.1709504637481505</v>
      </c>
      <c r="L39" s="130">
        <f t="shared" si="8"/>
        <v>0.44127484151043561</v>
      </c>
      <c r="M39" s="130">
        <f t="shared" si="7"/>
        <v>0.20326343179133333</v>
      </c>
      <c r="N39" s="4"/>
      <c r="O39" s="4"/>
      <c r="P39" s="8">
        <f t="shared" si="3"/>
        <v>5.9050000000000002</v>
      </c>
      <c r="Q39" s="29">
        <f t="shared" si="4"/>
        <v>89.28138860751487</v>
      </c>
      <c r="R39" s="28"/>
      <c r="S39" s="17">
        <f t="shared" si="5"/>
        <v>2.1709504637481505</v>
      </c>
    </row>
    <row r="40" spans="4:19" ht="15" x14ac:dyDescent="0.25">
      <c r="D40" s="15"/>
      <c r="E40" s="165">
        <v>14.235238333479998</v>
      </c>
      <c r="F40" s="129">
        <v>0.84999999999999987</v>
      </c>
      <c r="G40" s="134">
        <v>0.2</v>
      </c>
      <c r="H40" s="131">
        <f t="shared" si="0"/>
        <v>1.4214046822742472E-2</v>
      </c>
      <c r="I40" s="131">
        <f t="shared" si="6"/>
        <v>8.0645161290322578E-3</v>
      </c>
      <c r="J40" s="129">
        <f t="shared" si="1"/>
        <v>27.577869598958248</v>
      </c>
      <c r="K40" s="132">
        <f t="shared" si="2"/>
        <v>2.1756575425342679</v>
      </c>
      <c r="L40" s="130">
        <f t="shared" si="8"/>
        <v>0.51618339416681169</v>
      </c>
      <c r="M40" s="130">
        <f t="shared" si="7"/>
        <v>0.23725397222466665</v>
      </c>
      <c r="N40" s="4"/>
      <c r="O40" s="4"/>
      <c r="P40" s="8">
        <f t="shared" si="3"/>
        <v>5.8950000000000005</v>
      </c>
      <c r="Q40" s="29">
        <f t="shared" si="4"/>
        <v>89.185567681152989</v>
      </c>
      <c r="R40" s="28"/>
      <c r="S40" s="17">
        <f t="shared" si="5"/>
        <v>2.1756575425342679</v>
      </c>
    </row>
    <row r="41" spans="4:19" ht="15" x14ac:dyDescent="0.25">
      <c r="D41" s="15"/>
      <c r="E41" s="165">
        <v>15.02041981749</v>
      </c>
      <c r="F41" s="129">
        <v>0.94</v>
      </c>
      <c r="G41" s="134">
        <v>0.20129999999999998</v>
      </c>
      <c r="H41" s="131">
        <f t="shared" si="0"/>
        <v>1.57190635451505E-2</v>
      </c>
      <c r="I41" s="131">
        <f t="shared" si="6"/>
        <v>8.1169354838709681E-3</v>
      </c>
      <c r="J41" s="129">
        <f t="shared" si="1"/>
        <v>27.524055632157079</v>
      </c>
      <c r="K41" s="132">
        <f t="shared" si="2"/>
        <v>2.1799113038378115</v>
      </c>
      <c r="L41" s="130">
        <f t="shared" si="8"/>
        <v>0.54571971580893219</v>
      </c>
      <c r="M41" s="130">
        <f t="shared" si="7"/>
        <v>0.25034033029150005</v>
      </c>
      <c r="N41" s="4"/>
      <c r="O41" s="4"/>
      <c r="P41" s="8">
        <f t="shared" si="3"/>
        <v>5.8860000000000001</v>
      </c>
      <c r="Q41" s="29">
        <f t="shared" si="4"/>
        <v>89.099326907305127</v>
      </c>
      <c r="R41" s="28"/>
      <c r="S41" s="17">
        <f t="shared" si="5"/>
        <v>2.1799113038378115</v>
      </c>
    </row>
    <row r="42" spans="4:19" ht="15" x14ac:dyDescent="0.25">
      <c r="D42" s="15"/>
      <c r="E42" s="165">
        <v>15.805601301499999</v>
      </c>
      <c r="F42" s="129">
        <v>1.04</v>
      </c>
      <c r="G42" s="134">
        <v>0.20270000000000002</v>
      </c>
      <c r="H42" s="131">
        <f t="shared" si="0"/>
        <v>1.7391304347826087E-2</v>
      </c>
      <c r="I42" s="131">
        <f t="shared" si="6"/>
        <v>8.1733870967741953E-3</v>
      </c>
      <c r="J42" s="129">
        <f t="shared" si="1"/>
        <v>27.464263834505243</v>
      </c>
      <c r="K42" s="132">
        <f t="shared" si="2"/>
        <v>2.1846571370545123</v>
      </c>
      <c r="L42" s="130">
        <f t="shared" si="8"/>
        <v>0.57549699481266769</v>
      </c>
      <c r="M42" s="130">
        <f t="shared" si="7"/>
        <v>0.26342668835833333</v>
      </c>
      <c r="N42" s="4"/>
      <c r="O42" s="4"/>
      <c r="P42" s="8">
        <f t="shared" si="3"/>
        <v>5.8760000000000003</v>
      </c>
      <c r="Q42" s="29">
        <f t="shared" si="4"/>
        <v>89.003501423264041</v>
      </c>
      <c r="R42" s="28"/>
      <c r="S42" s="17">
        <f t="shared" si="5"/>
        <v>2.1846571370545123</v>
      </c>
    </row>
    <row r="43" spans="4:19" ht="15" x14ac:dyDescent="0.25">
      <c r="D43" s="15"/>
      <c r="E43" s="165">
        <v>16.99866927071</v>
      </c>
      <c r="F43" s="129">
        <v>1.1399999999999999</v>
      </c>
      <c r="G43" s="134">
        <v>0.20339999999999997</v>
      </c>
      <c r="H43" s="131">
        <f t="shared" si="0"/>
        <v>1.9063545150501668E-2</v>
      </c>
      <c r="I43" s="131">
        <f t="shared" si="6"/>
        <v>8.2016129032258054E-3</v>
      </c>
      <c r="J43" s="129">
        <f t="shared" si="1"/>
        <v>27.404473776248125</v>
      </c>
      <c r="K43" s="132">
        <f t="shared" si="2"/>
        <v>2.189423540473268</v>
      </c>
      <c r="L43" s="130">
        <f t="shared" si="8"/>
        <v>0.6202881109668672</v>
      </c>
      <c r="M43" s="130">
        <f t="shared" si="7"/>
        <v>0.28331115451183331</v>
      </c>
      <c r="N43" s="4"/>
      <c r="O43" s="4"/>
      <c r="P43" s="8">
        <f t="shared" si="3"/>
        <v>5.8660000000000005</v>
      </c>
      <c r="Q43" s="29">
        <f t="shared" si="4"/>
        <v>88.907673151494961</v>
      </c>
      <c r="R43" s="28"/>
      <c r="S43" s="17">
        <f t="shared" si="5"/>
        <v>2.189423540473268</v>
      </c>
    </row>
    <row r="44" spans="4:19" ht="15" x14ac:dyDescent="0.25">
      <c r="D44" s="15"/>
      <c r="E44" s="165">
        <v>20.312746962959999</v>
      </c>
      <c r="F44" s="129">
        <v>1.23</v>
      </c>
      <c r="G44" s="134">
        <v>0.2049</v>
      </c>
      <c r="H44" s="131">
        <f t="shared" si="0"/>
        <v>2.0568561872909698E-2</v>
      </c>
      <c r="I44" s="131">
        <f t="shared" si="6"/>
        <v>8.2620967741935496E-3</v>
      </c>
      <c r="J44" s="129">
        <f t="shared" si="1"/>
        <v>27.350664349278631</v>
      </c>
      <c r="K44" s="132">
        <f t="shared" si="2"/>
        <v>2.1937309907275613</v>
      </c>
      <c r="L44" s="130">
        <f t="shared" si="8"/>
        <v>0.74267837532420833</v>
      </c>
      <c r="M44" s="130">
        <f t="shared" si="7"/>
        <v>0.338545782716</v>
      </c>
      <c r="N44" s="4"/>
      <c r="O44" s="4"/>
      <c r="P44" s="8">
        <f t="shared" si="3"/>
        <v>5.8570000000000002</v>
      </c>
      <c r="Q44" s="29">
        <f t="shared" si="4"/>
        <v>88.821425101621941</v>
      </c>
      <c r="R44" s="28"/>
      <c r="S44" s="17">
        <f t="shared" si="5"/>
        <v>2.1937309907275613</v>
      </c>
    </row>
    <row r="45" spans="4:19" ht="15" x14ac:dyDescent="0.25">
      <c r="D45" s="15"/>
      <c r="E45" s="165">
        <v>22.229813443399998</v>
      </c>
      <c r="F45" s="129">
        <v>1.33</v>
      </c>
      <c r="G45" s="134">
        <v>0.20619999999999999</v>
      </c>
      <c r="H45" s="131">
        <f t="shared" si="0"/>
        <v>2.2240802675585283E-2</v>
      </c>
      <c r="I45" s="131">
        <f t="shared" si="6"/>
        <v>8.3145161290322581E-3</v>
      </c>
      <c r="J45" s="129">
        <f t="shared" si="1"/>
        <v>27.290878056817196</v>
      </c>
      <c r="K45" s="132">
        <f t="shared" si="2"/>
        <v>2.1985368105447285</v>
      </c>
      <c r="L45" s="130">
        <f t="shared" si="8"/>
        <v>0.81455105244761605</v>
      </c>
      <c r="M45" s="130">
        <f t="shared" si="7"/>
        <v>0.37049689072333331</v>
      </c>
      <c r="N45" s="4"/>
      <c r="O45" s="4"/>
      <c r="P45" s="8">
        <f t="shared" si="3"/>
        <v>5.8470000000000004</v>
      </c>
      <c r="Q45" s="29">
        <f t="shared" si="4"/>
        <v>88.725590793856213</v>
      </c>
      <c r="R45" s="28"/>
      <c r="S45" s="17">
        <f t="shared" si="5"/>
        <v>2.1985368105447285</v>
      </c>
    </row>
    <row r="46" spans="4:19" ht="15" x14ac:dyDescent="0.25">
      <c r="D46" s="15"/>
      <c r="E46" s="165">
        <v>23.616627493079999</v>
      </c>
      <c r="F46" s="129">
        <v>1.42</v>
      </c>
      <c r="G46" s="134">
        <v>0.2072</v>
      </c>
      <c r="H46" s="131">
        <f t="shared" si="0"/>
        <v>2.3745819397993306E-2</v>
      </c>
      <c r="I46" s="131">
        <f t="shared" si="6"/>
        <v>8.3548387096774191E-3</v>
      </c>
      <c r="J46" s="129">
        <f t="shared" si="1"/>
        <v>27.237072290892801</v>
      </c>
      <c r="K46" s="132">
        <f t="shared" si="2"/>
        <v>2.2028799336139393</v>
      </c>
      <c r="L46" s="130">
        <f t="shared" si="8"/>
        <v>0.86707658006902011</v>
      </c>
      <c r="M46" s="130">
        <f t="shared" si="7"/>
        <v>0.393610458218</v>
      </c>
      <c r="N46" s="4"/>
      <c r="O46" s="4"/>
      <c r="P46" s="8">
        <f t="shared" si="3"/>
        <v>5.8380000000000001</v>
      </c>
      <c r="Q46" s="29">
        <f t="shared" si="4"/>
        <v>88.63933687550211</v>
      </c>
      <c r="R46" s="28"/>
      <c r="S46" s="17">
        <f t="shared" si="5"/>
        <v>2.2028799336139393</v>
      </c>
    </row>
    <row r="47" spans="4:19" ht="15" x14ac:dyDescent="0.25">
      <c r="D47" s="15"/>
      <c r="E47" s="165">
        <v>24.442597625609999</v>
      </c>
      <c r="F47" s="129">
        <v>1.51</v>
      </c>
      <c r="G47" s="134">
        <v>0.20800000000000002</v>
      </c>
      <c r="H47" s="131">
        <f t="shared" si="0"/>
        <v>2.5250836120401337E-2</v>
      </c>
      <c r="I47" s="131">
        <f t="shared" si="6"/>
        <v>8.3870967741935497E-3</v>
      </c>
      <c r="J47" s="129">
        <f t="shared" si="1"/>
        <v>27.183268448923364</v>
      </c>
      <c r="K47" s="132">
        <f t="shared" si="2"/>
        <v>2.2072400937635002</v>
      </c>
      <c r="L47" s="130">
        <f t="shared" si="8"/>
        <v>0.89917802458291529</v>
      </c>
      <c r="M47" s="130">
        <f t="shared" si="7"/>
        <v>0.40737662709349998</v>
      </c>
      <c r="N47" s="4"/>
      <c r="O47" s="4"/>
      <c r="P47" s="8">
        <f t="shared" si="3"/>
        <v>5.8290000000000006</v>
      </c>
      <c r="Q47" s="29">
        <f t="shared" si="4"/>
        <v>88.553079872819595</v>
      </c>
      <c r="R47" s="28"/>
      <c r="S47" s="17">
        <f t="shared" si="5"/>
        <v>2.2072400937635002</v>
      </c>
    </row>
    <row r="48" spans="4:19" ht="15" x14ac:dyDescent="0.25">
      <c r="D48" s="15"/>
      <c r="E48" s="165">
        <v>25.023835867020001</v>
      </c>
      <c r="F48" s="129">
        <v>1.61</v>
      </c>
      <c r="G48" s="134">
        <v>0.20929999999999999</v>
      </c>
      <c r="H48" s="131">
        <f t="shared" si="0"/>
        <v>2.6923076923076921E-2</v>
      </c>
      <c r="I48" s="131">
        <f t="shared" si="6"/>
        <v>8.4395161290322564E-3</v>
      </c>
      <c r="J48" s="129">
        <f t="shared" si="1"/>
        <v>27.123488807187247</v>
      </c>
      <c r="K48" s="132">
        <f t="shared" si="2"/>
        <v>2.2121048079958303</v>
      </c>
      <c r="L48" s="130">
        <f t="shared" si="8"/>
        <v>0.92258912726555753</v>
      </c>
      <c r="M48" s="130">
        <f t="shared" si="7"/>
        <v>0.41706393111700002</v>
      </c>
      <c r="N48" s="4"/>
      <c r="O48" s="4"/>
      <c r="P48" s="8">
        <f t="shared" si="3"/>
        <v>5.8190000000000008</v>
      </c>
      <c r="Q48" s="29">
        <f t="shared" si="4"/>
        <v>88.457234903097145</v>
      </c>
      <c r="R48" s="28"/>
      <c r="S48" s="17">
        <f t="shared" si="5"/>
        <v>2.2121048079958303</v>
      </c>
    </row>
    <row r="49" spans="4:19" ht="15" x14ac:dyDescent="0.25">
      <c r="D49" s="15"/>
      <c r="E49" s="165">
        <v>25.900791810199998</v>
      </c>
      <c r="F49" s="129">
        <v>1.71</v>
      </c>
      <c r="G49" s="134">
        <v>0.20990000000000003</v>
      </c>
      <c r="H49" s="131">
        <f t="shared" si="0"/>
        <v>2.8595317725752505E-2</v>
      </c>
      <c r="I49" s="131">
        <f t="shared" si="6"/>
        <v>8.4637096774193548E-3</v>
      </c>
      <c r="J49" s="129">
        <f t="shared" si="1"/>
        <v>27.063711858736994</v>
      </c>
      <c r="K49" s="132">
        <f t="shared" si="2"/>
        <v>2.2169907924374446</v>
      </c>
      <c r="L49" s="130">
        <f t="shared" si="8"/>
        <v>0.95703028266754286</v>
      </c>
      <c r="M49" s="130">
        <f t="shared" si="7"/>
        <v>0.43167986350333332</v>
      </c>
      <c r="N49" s="4"/>
      <c r="O49" s="4"/>
      <c r="P49" s="8">
        <f t="shared" si="3"/>
        <v>5.8090000000000002</v>
      </c>
      <c r="Q49" s="29">
        <f t="shared" si="4"/>
        <v>88.361385615020694</v>
      </c>
      <c r="R49" s="28"/>
      <c r="S49" s="17">
        <f t="shared" si="5"/>
        <v>2.2169907924374446</v>
      </c>
    </row>
    <row r="50" spans="4:19" ht="15" x14ac:dyDescent="0.25">
      <c r="D50" s="15"/>
      <c r="E50" s="165">
        <v>26.736959104859999</v>
      </c>
      <c r="F50" s="129">
        <v>1.81</v>
      </c>
      <c r="G50" s="134">
        <v>0.21150000000000002</v>
      </c>
      <c r="H50" s="131">
        <f t="shared" si="0"/>
        <v>3.0267558528428089E-2</v>
      </c>
      <c r="I50" s="131">
        <f t="shared" si="6"/>
        <v>8.5282258064516142E-3</v>
      </c>
      <c r="J50" s="129">
        <f t="shared" si="1"/>
        <v>27.003937770990344</v>
      </c>
      <c r="K50" s="132">
        <f t="shared" si="2"/>
        <v>2.2218981731048313</v>
      </c>
      <c r="L50" s="130">
        <f t="shared" si="8"/>
        <v>0.99011334315778365</v>
      </c>
      <c r="M50" s="130">
        <f t="shared" si="7"/>
        <v>0.44561598508099998</v>
      </c>
      <c r="N50" s="4"/>
      <c r="O50" s="4"/>
      <c r="P50" s="8">
        <f t="shared" si="3"/>
        <v>5.7990000000000004</v>
      </c>
      <c r="Q50" s="29">
        <f t="shared" si="4"/>
        <v>88.265531739730278</v>
      </c>
      <c r="R50" s="28"/>
      <c r="S50" s="17">
        <f t="shared" si="5"/>
        <v>2.2218981731048313</v>
      </c>
    </row>
    <row r="51" spans="4:19" ht="15" x14ac:dyDescent="0.25">
      <c r="D51" s="15"/>
      <c r="E51" s="165">
        <v>27.532337751</v>
      </c>
      <c r="F51" s="129">
        <v>1.9100000000000001</v>
      </c>
      <c r="G51" s="134">
        <v>0.21240000000000001</v>
      </c>
      <c r="H51" s="131">
        <f t="shared" si="0"/>
        <v>3.1939799331103677E-2</v>
      </c>
      <c r="I51" s="131">
        <f t="shared" si="6"/>
        <v>8.5645161290322583E-3</v>
      </c>
      <c r="J51" s="129">
        <f t="shared" si="1"/>
        <v>26.944166711389059</v>
      </c>
      <c r="K51" s="132">
        <f t="shared" si="2"/>
        <v>2.2268270769954275</v>
      </c>
      <c r="L51" s="130">
        <f t="shared" si="8"/>
        <v>1.0218292532818365</v>
      </c>
      <c r="M51" s="130">
        <f t="shared" si="7"/>
        <v>0.45887229585</v>
      </c>
      <c r="N51" s="4"/>
      <c r="O51" s="4"/>
      <c r="P51" s="8">
        <f t="shared" si="3"/>
        <v>5.7890000000000006</v>
      </c>
      <c r="Q51" s="29">
        <f t="shared" si="4"/>
        <v>88.169673008250115</v>
      </c>
      <c r="R51" s="28"/>
      <c r="S51" s="17">
        <f t="shared" si="5"/>
        <v>2.2268270769954275</v>
      </c>
    </row>
    <row r="52" spans="4:19" ht="15" x14ac:dyDescent="0.25">
      <c r="D52" s="75"/>
      <c r="E52" s="165">
        <v>28.643828423169996</v>
      </c>
      <c r="F52" s="129">
        <v>2.0099999999999998</v>
      </c>
      <c r="G52" s="134">
        <v>0.21299999999999999</v>
      </c>
      <c r="H52" s="131">
        <f t="shared" si="0"/>
        <v>3.3612040133779261E-2</v>
      </c>
      <c r="I52" s="131">
        <f t="shared" si="6"/>
        <v>8.5887096774193549E-3</v>
      </c>
      <c r="J52" s="129">
        <f t="shared" si="1"/>
        <v>26.884398847400373</v>
      </c>
      <c r="K52" s="132">
        <f t="shared" si="2"/>
        <v>2.231777632096906</v>
      </c>
      <c r="L52" s="130">
        <f t="shared" si="8"/>
        <v>1.0654442595408733</v>
      </c>
      <c r="M52" s="130">
        <f t="shared" si="7"/>
        <v>0.47739714038616665</v>
      </c>
      <c r="N52" s="4"/>
      <c r="O52" s="4"/>
      <c r="P52" s="8">
        <f t="shared" si="3"/>
        <v>5.7790000000000008</v>
      </c>
      <c r="Q52" s="29">
        <f t="shared" si="4"/>
        <v>88.073809151482052</v>
      </c>
      <c r="R52" s="28"/>
      <c r="S52" s="17">
        <f t="shared" si="5"/>
        <v>2.231777632096906</v>
      </c>
    </row>
    <row r="53" spans="4:19" ht="15" x14ac:dyDescent="0.25">
      <c r="D53" s="15"/>
      <c r="E53" s="165">
        <v>29.877685040899998</v>
      </c>
      <c r="F53" s="129">
        <v>2.11</v>
      </c>
      <c r="G53" s="134">
        <v>0.2137</v>
      </c>
      <c r="H53" s="131">
        <f t="shared" si="0"/>
        <v>3.5284280936454845E-2</v>
      </c>
      <c r="I53" s="131">
        <f t="shared" si="6"/>
        <v>8.6169354838709685E-3</v>
      </c>
      <c r="J53" s="129">
        <f t="shared" si="1"/>
        <v>26.824634346518355</v>
      </c>
      <c r="K53" s="132">
        <f t="shared" si="2"/>
        <v>2.2367499673965758</v>
      </c>
      <c r="L53" s="130">
        <f t="shared" si="8"/>
        <v>1.1138151840186372</v>
      </c>
      <c r="M53" s="130">
        <f t="shared" si="7"/>
        <v>0.49796141734833332</v>
      </c>
      <c r="N53" s="4"/>
      <c r="O53" s="4"/>
      <c r="P53" s="8">
        <f t="shared" si="3"/>
        <v>5.7690000000000001</v>
      </c>
      <c r="Q53" s="29">
        <f t="shared" si="4"/>
        <v>87.97793990019845</v>
      </c>
      <c r="R53" s="28"/>
      <c r="S53" s="17">
        <f t="shared" si="5"/>
        <v>2.2367499673965758</v>
      </c>
    </row>
    <row r="54" spans="4:19" ht="15" x14ac:dyDescent="0.25">
      <c r="D54" s="108"/>
      <c r="E54" s="165">
        <v>30.938189902419996</v>
      </c>
      <c r="F54" s="129">
        <v>2.21</v>
      </c>
      <c r="G54" s="134">
        <v>0.2145</v>
      </c>
      <c r="H54" s="131">
        <f t="shared" si="0"/>
        <v>3.695652173913043E-2</v>
      </c>
      <c r="I54" s="131">
        <f t="shared" si="6"/>
        <v>8.6491935483870973E-3</v>
      </c>
      <c r="J54" s="129">
        <f t="shared" si="1"/>
        <v>26.764873376265371</v>
      </c>
      <c r="K54" s="132">
        <f t="shared" si="2"/>
        <v>2.2417442128908771</v>
      </c>
      <c r="L54" s="130">
        <f t="shared" si="8"/>
        <v>1.1559251361844831</v>
      </c>
      <c r="M54" s="130">
        <f t="shared" si="7"/>
        <v>0.51563649837366654</v>
      </c>
      <c r="N54" s="4"/>
      <c r="O54" s="4"/>
      <c r="P54" s="8">
        <f t="shared" si="3"/>
        <v>5.7590000000000003</v>
      </c>
      <c r="Q54" s="29">
        <f t="shared" si="4"/>
        <v>87.882064985035598</v>
      </c>
      <c r="R54" s="28"/>
      <c r="S54" s="17">
        <f t="shared" si="5"/>
        <v>2.2417442128908771</v>
      </c>
    </row>
    <row r="55" spans="4:19" ht="15" x14ac:dyDescent="0.25">
      <c r="D55" s="15"/>
      <c r="E55" s="165">
        <v>32.080272060980001</v>
      </c>
      <c r="F55" s="129">
        <v>2.31</v>
      </c>
      <c r="G55" s="134">
        <v>0.2145</v>
      </c>
      <c r="H55" s="131">
        <f t="shared" si="0"/>
        <v>3.8628762541806021E-2</v>
      </c>
      <c r="I55" s="131">
        <f t="shared" si="6"/>
        <v>8.6491935483870973E-3</v>
      </c>
      <c r="J55" s="129">
        <f t="shared" si="1"/>
        <v>26.705116104193483</v>
      </c>
      <c r="K55" s="132">
        <f t="shared" si="2"/>
        <v>2.2467604995949912</v>
      </c>
      <c r="L55" s="130">
        <f t="shared" si="8"/>
        <v>1.2012781347145112</v>
      </c>
      <c r="M55" s="130">
        <f t="shared" si="7"/>
        <v>0.53467120101633336</v>
      </c>
      <c r="N55" s="4"/>
      <c r="O55" s="4"/>
      <c r="P55" s="8">
        <f t="shared" si="3"/>
        <v>5.7490000000000006</v>
      </c>
      <c r="Q55" s="29">
        <f t="shared" si="4"/>
        <v>87.786184136486696</v>
      </c>
      <c r="R55" s="28"/>
      <c r="S55" s="17">
        <f t="shared" si="5"/>
        <v>2.2467604995949912</v>
      </c>
    </row>
    <row r="56" spans="4:19" ht="15" x14ac:dyDescent="0.25">
      <c r="D56" s="15"/>
      <c r="E56" s="165">
        <v>33.07959394972</v>
      </c>
      <c r="F56" s="129">
        <v>2.41</v>
      </c>
      <c r="G56" s="134">
        <v>0.21549999999999997</v>
      </c>
      <c r="H56" s="131">
        <f t="shared" si="0"/>
        <v>4.0301003344481605E-2</v>
      </c>
      <c r="I56" s="131">
        <f t="shared" si="6"/>
        <v>8.6895161290322567E-3</v>
      </c>
      <c r="J56" s="129">
        <f t="shared" si="1"/>
        <v>26.645362697885833</v>
      </c>
      <c r="K56" s="132">
        <f t="shared" si="2"/>
        <v>2.2517989595525632</v>
      </c>
      <c r="L56" s="130">
        <f t="shared" si="8"/>
        <v>1.2414765873066793</v>
      </c>
      <c r="M56" s="130">
        <f t="shared" si="7"/>
        <v>0.55132656582866668</v>
      </c>
      <c r="N56" s="4"/>
      <c r="O56" s="4"/>
      <c r="P56" s="8">
        <f t="shared" si="3"/>
        <v>5.7390000000000008</v>
      </c>
      <c r="Q56" s="29">
        <f t="shared" si="4"/>
        <v>87.690297084895121</v>
      </c>
      <c r="R56" s="28"/>
      <c r="S56" s="17">
        <f t="shared" si="5"/>
        <v>2.2517989595525632</v>
      </c>
    </row>
    <row r="57" spans="4:19" ht="15" x14ac:dyDescent="0.25">
      <c r="D57" s="15"/>
      <c r="E57" s="165">
        <v>34.058521514199995</v>
      </c>
      <c r="F57" s="129">
        <v>2.5099999999999998</v>
      </c>
      <c r="G57" s="134">
        <v>0.21549999999999997</v>
      </c>
      <c r="H57" s="131">
        <f t="shared" si="0"/>
        <v>4.1973244147157189E-2</v>
      </c>
      <c r="I57" s="131">
        <f t="shared" si="6"/>
        <v>8.6895161290322567E-3</v>
      </c>
      <c r="J57" s="129">
        <f t="shared" si="1"/>
        <v>26.585613324958121</v>
      </c>
      <c r="K57" s="132">
        <f t="shared" si="2"/>
        <v>2.2568597258455205</v>
      </c>
      <c r="L57" s="130">
        <f t="shared" si="8"/>
        <v>1.2810884254540194</v>
      </c>
      <c r="M57" s="130">
        <f t="shared" si="7"/>
        <v>0.56764202523666651</v>
      </c>
      <c r="N57" s="4"/>
      <c r="O57" s="4"/>
      <c r="P57" s="8">
        <f t="shared" si="3"/>
        <v>5.7290000000000001</v>
      </c>
      <c r="Q57" s="29">
        <f t="shared" si="4"/>
        <v>87.594403560447446</v>
      </c>
      <c r="R57" s="28"/>
      <c r="S57" s="17">
        <f t="shared" si="5"/>
        <v>2.2568597258455205</v>
      </c>
    </row>
    <row r="58" spans="4:19" ht="15" x14ac:dyDescent="0.25">
      <c r="D58" s="15"/>
      <c r="E58" s="165">
        <v>34.966068943769997</v>
      </c>
      <c r="F58" s="129">
        <v>2.6100000000000003</v>
      </c>
      <c r="G58" s="134">
        <v>0.21659999999999999</v>
      </c>
      <c r="H58" s="131">
        <f t="shared" si="0"/>
        <v>4.3645484949832773E-2</v>
      </c>
      <c r="I58" s="131">
        <f t="shared" si="6"/>
        <v>8.7338709677419347E-3</v>
      </c>
      <c r="J58" s="129">
        <f t="shared" si="1"/>
        <v>26.525868153060003</v>
      </c>
      <c r="K58" s="132">
        <f t="shared" si="2"/>
        <v>2.2619429326040152</v>
      </c>
      <c r="L58" s="130">
        <f t="shared" si="8"/>
        <v>1.3181875421384215</v>
      </c>
      <c r="M58" s="130">
        <f t="shared" si="7"/>
        <v>0.58276781572949998</v>
      </c>
      <c r="N58" s="4"/>
      <c r="O58" s="4"/>
      <c r="P58" s="8">
        <f t="shared" si="3"/>
        <v>5.7190000000000003</v>
      </c>
      <c r="Q58" s="29">
        <f t="shared" si="4"/>
        <v>87.498503293166706</v>
      </c>
      <c r="R58" s="28"/>
      <c r="S58" s="17">
        <f t="shared" si="5"/>
        <v>2.2619429326040152</v>
      </c>
    </row>
    <row r="59" spans="4:19" ht="15" x14ac:dyDescent="0.25">
      <c r="D59" s="15"/>
      <c r="E59" s="165">
        <v>35.98578515677</v>
      </c>
      <c r="F59" s="129">
        <v>2.71</v>
      </c>
      <c r="G59" s="134">
        <v>0.21659999999999999</v>
      </c>
      <c r="H59" s="131">
        <f t="shared" si="0"/>
        <v>4.5317725752508364E-2</v>
      </c>
      <c r="I59" s="131">
        <f t="shared" si="6"/>
        <v>8.7338709677419347E-3</v>
      </c>
      <c r="J59" s="129">
        <f t="shared" si="1"/>
        <v>26.466127349876462</v>
      </c>
      <c r="K59" s="132">
        <f t="shared" si="2"/>
        <v>2.267048715016482</v>
      </c>
      <c r="L59" s="130">
        <f t="shared" si="8"/>
        <v>1.359692133308577</v>
      </c>
      <c r="M59" s="130">
        <f t="shared" si="7"/>
        <v>0.59976308594616667</v>
      </c>
      <c r="N59" s="4"/>
      <c r="O59" s="4"/>
      <c r="P59" s="8">
        <f t="shared" si="3"/>
        <v>5.7090000000000005</v>
      </c>
      <c r="Q59" s="29">
        <f t="shared" si="4"/>
        <v>87.402596012905391</v>
      </c>
      <c r="R59" s="28"/>
      <c r="S59" s="17">
        <f t="shared" si="5"/>
        <v>2.267048715016482</v>
      </c>
    </row>
    <row r="60" spans="4:19" ht="15" x14ac:dyDescent="0.25">
      <c r="D60" s="15"/>
      <c r="E60" s="165">
        <v>36.934121234859994</v>
      </c>
      <c r="F60" s="129">
        <v>2.8100000000000005</v>
      </c>
      <c r="G60" s="134">
        <v>0.21760000000000002</v>
      </c>
      <c r="H60" s="131">
        <f t="shared" si="0"/>
        <v>4.6989966555183948E-2</v>
      </c>
      <c r="I60" s="131">
        <f t="shared" si="6"/>
        <v>8.7741935483870975E-3</v>
      </c>
      <c r="J60" s="129">
        <f t="shared" si="1"/>
        <v>26.406391083129304</v>
      </c>
      <c r="K60" s="132">
        <f t="shared" si="2"/>
        <v>2.2721772093397954</v>
      </c>
      <c r="L60" s="130">
        <f t="shared" si="8"/>
        <v>1.3986811419473644</v>
      </c>
      <c r="M60" s="130">
        <f t="shared" si="7"/>
        <v>0.61556868724766656</v>
      </c>
      <c r="N60" s="4"/>
      <c r="O60" s="4"/>
      <c r="P60" s="8">
        <f t="shared" si="3"/>
        <v>5.6990000000000007</v>
      </c>
      <c r="Q60" s="29">
        <f t="shared" si="4"/>
        <v>87.306681449338569</v>
      </c>
      <c r="R60" s="28"/>
      <c r="S60" s="17">
        <f t="shared" si="5"/>
        <v>2.2721772093397954</v>
      </c>
    </row>
    <row r="61" spans="4:19" ht="15" x14ac:dyDescent="0.25">
      <c r="D61" s="15"/>
      <c r="E61" s="165">
        <v>37.821274340169992</v>
      </c>
      <c r="F61" s="129">
        <v>2.9</v>
      </c>
      <c r="G61" s="134">
        <v>0.2185</v>
      </c>
      <c r="H61" s="131">
        <f t="shared" si="0"/>
        <v>4.8494983277591969E-2</v>
      </c>
      <c r="I61" s="131">
        <f t="shared" si="6"/>
        <v>8.8104838709677433E-3</v>
      </c>
      <c r="J61" s="129">
        <f t="shared" si="1"/>
        <v>26.352632460362802</v>
      </c>
      <c r="K61" s="132">
        <f t="shared" si="2"/>
        <v>2.2768123863999721</v>
      </c>
      <c r="L61" s="130">
        <f t="shared" si="8"/>
        <v>1.4351990981188412</v>
      </c>
      <c r="M61" s="130">
        <f t="shared" si="7"/>
        <v>0.63035457233616654</v>
      </c>
      <c r="N61" s="4"/>
      <c r="O61" s="4"/>
      <c r="P61" s="8">
        <f t="shared" si="3"/>
        <v>5.69</v>
      </c>
      <c r="Q61" s="29">
        <f t="shared" si="4"/>
        <v>87.220351891330296</v>
      </c>
      <c r="R61" s="28"/>
      <c r="S61" s="17">
        <f t="shared" si="5"/>
        <v>2.2768123863999721</v>
      </c>
    </row>
    <row r="62" spans="4:19" ht="15" x14ac:dyDescent="0.25">
      <c r="D62" s="15"/>
      <c r="E62" s="165">
        <v>38.779807580389999</v>
      </c>
      <c r="F62" s="129">
        <v>3</v>
      </c>
      <c r="G62" s="134">
        <v>0.2185</v>
      </c>
      <c r="H62" s="131">
        <f t="shared" si="0"/>
        <v>5.0167224080267553E-2</v>
      </c>
      <c r="I62" s="131">
        <f t="shared" si="6"/>
        <v>8.8104838709677433E-3</v>
      </c>
      <c r="J62" s="129">
        <f t="shared" si="1"/>
        <v>26.292905275056324</v>
      </c>
      <c r="K62" s="132">
        <f t="shared" si="2"/>
        <v>2.2819844126134314</v>
      </c>
      <c r="L62" s="130">
        <f t="shared" si="8"/>
        <v>1.4749152737099696</v>
      </c>
      <c r="M62" s="130">
        <f t="shared" si="7"/>
        <v>0.64633012633983333</v>
      </c>
      <c r="N62" s="4"/>
      <c r="O62" s="4"/>
      <c r="P62" s="8">
        <f t="shared" si="3"/>
        <v>5.6800000000000006</v>
      </c>
      <c r="Q62" s="29">
        <f t="shared" si="4"/>
        <v>87.124422744072234</v>
      </c>
      <c r="R62" s="28"/>
      <c r="S62" s="17">
        <f t="shared" si="5"/>
        <v>2.2819844126134314</v>
      </c>
    </row>
    <row r="63" spans="4:19" ht="15" x14ac:dyDescent="0.25">
      <c r="D63" s="15"/>
      <c r="E63" s="165">
        <v>39.768932307</v>
      </c>
      <c r="F63" s="129">
        <v>3.1</v>
      </c>
      <c r="G63" s="134">
        <v>0.21949999999999997</v>
      </c>
      <c r="H63" s="131">
        <f t="shared" si="0"/>
        <v>5.1839464882943137E-2</v>
      </c>
      <c r="I63" s="131">
        <f t="shared" si="6"/>
        <v>8.8508064516129026E-3</v>
      </c>
      <c r="J63" s="129">
        <f t="shared" si="1"/>
        <v>26.233183112800653</v>
      </c>
      <c r="K63" s="132">
        <f t="shared" si="2"/>
        <v>2.2871795520202278</v>
      </c>
      <c r="L63" s="130">
        <f t="shared" si="8"/>
        <v>1.5159781463041171</v>
      </c>
      <c r="M63" s="130">
        <f t="shared" si="7"/>
        <v>0.66281553844999996</v>
      </c>
      <c r="N63" s="4"/>
      <c r="O63" s="4"/>
      <c r="P63" s="8">
        <f t="shared" si="3"/>
        <v>5.6700000000000008</v>
      </c>
      <c r="Q63" s="29">
        <f t="shared" si="4"/>
        <v>87.028485528499388</v>
      </c>
      <c r="S63" s="17">
        <f t="shared" si="5"/>
        <v>2.2871795520202278</v>
      </c>
    </row>
    <row r="64" spans="4:19" ht="15" x14ac:dyDescent="0.25">
      <c r="D64" s="15"/>
      <c r="E64" s="165">
        <v>40.390959196929998</v>
      </c>
      <c r="F64" s="129">
        <v>3.2</v>
      </c>
      <c r="G64" s="134">
        <v>0.21949999999999997</v>
      </c>
      <c r="H64" s="131">
        <f t="shared" si="0"/>
        <v>5.3511705685618728E-2</v>
      </c>
      <c r="I64" s="131">
        <f t="shared" si="6"/>
        <v>8.8508064516129026E-3</v>
      </c>
      <c r="J64" s="129">
        <f t="shared" si="1"/>
        <v>26.173466141474666</v>
      </c>
      <c r="K64" s="132">
        <f t="shared" si="2"/>
        <v>2.2923979451435192</v>
      </c>
      <c r="L64" s="130">
        <f t="shared" si="8"/>
        <v>1.543202531090301</v>
      </c>
      <c r="M64" s="130">
        <f t="shared" si="7"/>
        <v>0.67318265328216664</v>
      </c>
      <c r="N64" s="4"/>
      <c r="O64" s="4"/>
      <c r="P64" s="8">
        <f t="shared" si="3"/>
        <v>5.66</v>
      </c>
      <c r="Q64" s="29">
        <f t="shared" si="4"/>
        <v>86.93253997352879</v>
      </c>
      <c r="S64" s="17">
        <f t="shared" si="5"/>
        <v>2.2923979451435192</v>
      </c>
    </row>
    <row r="65" spans="4:19" ht="15" x14ac:dyDescent="0.2">
      <c r="D65" s="15"/>
      <c r="E65" s="173"/>
      <c r="F65" s="129"/>
      <c r="G65" s="134"/>
      <c r="H65" s="131"/>
      <c r="I65" s="131"/>
      <c r="J65" s="129"/>
      <c r="K65" s="132"/>
      <c r="L65" s="130"/>
      <c r="M65" s="130"/>
      <c r="N65" s="4"/>
      <c r="O65" s="4"/>
      <c r="P65" s="8">
        <f t="shared" si="3"/>
        <v>5.98</v>
      </c>
      <c r="Q65" s="29">
        <f t="shared" si="4"/>
        <v>90</v>
      </c>
      <c r="S65" s="17">
        <f t="shared" si="5"/>
        <v>0</v>
      </c>
    </row>
    <row r="66" spans="4:19" ht="15" x14ac:dyDescent="0.2">
      <c r="D66" s="15"/>
      <c r="E66" s="173"/>
      <c r="F66" s="129"/>
      <c r="G66" s="134"/>
      <c r="H66" s="131"/>
      <c r="I66" s="131"/>
      <c r="J66" s="129"/>
      <c r="K66" s="132"/>
      <c r="L66" s="130"/>
      <c r="M66" s="130"/>
      <c r="N66" s="4"/>
      <c r="O66" s="4"/>
      <c r="P66" s="8">
        <f t="shared" si="3"/>
        <v>5.98</v>
      </c>
      <c r="Q66" s="29">
        <f t="shared" si="4"/>
        <v>90</v>
      </c>
      <c r="S66" s="17">
        <f t="shared" si="5"/>
        <v>0</v>
      </c>
    </row>
    <row r="67" spans="4:19" ht="15" x14ac:dyDescent="0.2">
      <c r="D67" s="15"/>
      <c r="E67" s="173"/>
      <c r="F67" s="129"/>
      <c r="G67" s="134"/>
      <c r="H67" s="131"/>
      <c r="I67" s="131"/>
      <c r="J67" s="129"/>
      <c r="K67" s="132"/>
      <c r="L67" s="130"/>
      <c r="M67" s="130"/>
      <c r="N67" s="4"/>
      <c r="O67" s="4"/>
      <c r="P67" s="8">
        <f t="shared" si="3"/>
        <v>5.98</v>
      </c>
      <c r="Q67" s="29">
        <f t="shared" si="4"/>
        <v>90</v>
      </c>
      <c r="S67" s="17">
        <f t="shared" si="5"/>
        <v>0</v>
      </c>
    </row>
    <row r="68" spans="4:19" ht="15" x14ac:dyDescent="0.2">
      <c r="D68" s="15"/>
      <c r="E68" s="173"/>
      <c r="F68" s="129"/>
      <c r="G68" s="134"/>
      <c r="H68" s="131"/>
      <c r="I68" s="131"/>
      <c r="J68" s="129"/>
      <c r="K68" s="132"/>
      <c r="L68" s="130"/>
      <c r="M68" s="130"/>
      <c r="N68" s="4"/>
      <c r="O68" s="4"/>
      <c r="P68" s="8">
        <f t="shared" si="3"/>
        <v>5.98</v>
      </c>
      <c r="Q68" s="29">
        <f t="shared" si="4"/>
        <v>90</v>
      </c>
      <c r="S68" s="17">
        <f t="shared" si="5"/>
        <v>0</v>
      </c>
    </row>
    <row r="69" spans="4:19" ht="15" x14ac:dyDescent="0.2">
      <c r="D69" s="15"/>
      <c r="E69" s="173"/>
      <c r="F69" s="129"/>
      <c r="G69" s="134"/>
      <c r="H69" s="131"/>
      <c r="I69" s="131"/>
      <c r="J69" s="129"/>
      <c r="K69" s="132"/>
      <c r="L69" s="130"/>
      <c r="M69" s="130"/>
      <c r="N69" s="4"/>
      <c r="O69" s="4"/>
      <c r="P69" s="8">
        <f t="shared" si="3"/>
        <v>5.98</v>
      </c>
      <c r="Q69" s="29">
        <f t="shared" si="4"/>
        <v>90</v>
      </c>
      <c r="S69" s="17">
        <f t="shared" si="5"/>
        <v>0</v>
      </c>
    </row>
    <row r="70" spans="4:19" ht="15" x14ac:dyDescent="0.2">
      <c r="D70" s="15"/>
      <c r="E70" s="173"/>
      <c r="F70" s="129"/>
      <c r="G70" s="134"/>
      <c r="H70" s="131"/>
      <c r="I70" s="131"/>
      <c r="J70" s="129"/>
      <c r="K70" s="132"/>
      <c r="L70" s="130"/>
      <c r="M70" s="130"/>
      <c r="N70" s="4"/>
      <c r="O70" s="4"/>
      <c r="P70" s="8">
        <f t="shared" si="3"/>
        <v>5.98</v>
      </c>
      <c r="Q70" s="29">
        <f t="shared" si="4"/>
        <v>90</v>
      </c>
      <c r="S70" s="17">
        <f t="shared" si="5"/>
        <v>0</v>
      </c>
    </row>
    <row r="71" spans="4:19" ht="15" x14ac:dyDescent="0.2">
      <c r="D71" s="15"/>
      <c r="E71" s="173"/>
      <c r="F71" s="129"/>
      <c r="G71" s="134"/>
      <c r="H71" s="131"/>
      <c r="I71" s="131"/>
      <c r="J71" s="129"/>
      <c r="K71" s="132"/>
      <c r="L71" s="130"/>
      <c r="M71" s="130"/>
      <c r="N71" s="4"/>
      <c r="O71" s="4"/>
      <c r="P71" s="8">
        <f t="shared" si="3"/>
        <v>5.98</v>
      </c>
      <c r="Q71" s="29">
        <f t="shared" si="4"/>
        <v>90</v>
      </c>
      <c r="S71" s="17">
        <f t="shared" si="5"/>
        <v>0</v>
      </c>
    </row>
    <row r="72" spans="4:19" ht="15" x14ac:dyDescent="0.2">
      <c r="D72" s="15"/>
      <c r="E72" s="173"/>
      <c r="F72" s="129"/>
      <c r="G72" s="134"/>
      <c r="H72" s="131"/>
      <c r="I72" s="131"/>
      <c r="J72" s="129"/>
      <c r="K72" s="132"/>
      <c r="L72" s="130"/>
      <c r="M72" s="130"/>
      <c r="N72" s="4"/>
      <c r="O72" s="4"/>
      <c r="P72" s="8">
        <f t="shared" si="3"/>
        <v>5.98</v>
      </c>
      <c r="Q72" s="29">
        <f t="shared" ref="Q72:Q79" si="9">+DEGREES(ACOS((F72/10)/$G$13))</f>
        <v>90</v>
      </c>
      <c r="S72" s="17">
        <f t="shared" si="5"/>
        <v>0</v>
      </c>
    </row>
    <row r="73" spans="4:19" ht="15" x14ac:dyDescent="0.2">
      <c r="D73" s="15"/>
      <c r="E73" s="173"/>
      <c r="F73" s="129"/>
      <c r="G73" s="134"/>
      <c r="H73" s="131"/>
      <c r="I73" s="131"/>
      <c r="J73" s="129"/>
      <c r="K73" s="132"/>
      <c r="L73" s="130"/>
      <c r="M73" s="130"/>
      <c r="N73" s="4"/>
      <c r="O73" s="4"/>
      <c r="Q73" s="29">
        <f t="shared" si="9"/>
        <v>90</v>
      </c>
      <c r="S73" s="17"/>
    </row>
    <row r="74" spans="4:19" ht="15" x14ac:dyDescent="0.2">
      <c r="D74" s="15"/>
      <c r="E74" s="173"/>
      <c r="F74" s="129"/>
      <c r="G74" s="134"/>
      <c r="H74" s="131"/>
      <c r="I74" s="131"/>
      <c r="J74" s="129"/>
      <c r="K74" s="132"/>
      <c r="L74" s="130"/>
      <c r="M74" s="130"/>
      <c r="N74" s="4"/>
      <c r="O74" s="4"/>
      <c r="Q74" s="29">
        <f t="shared" si="9"/>
        <v>90</v>
      </c>
      <c r="S74" s="17"/>
    </row>
    <row r="75" spans="4:19" ht="15" x14ac:dyDescent="0.2">
      <c r="D75" s="15"/>
      <c r="E75" s="173"/>
      <c r="F75" s="129"/>
      <c r="G75" s="134"/>
      <c r="H75" s="131"/>
      <c r="I75" s="131"/>
      <c r="J75" s="129"/>
      <c r="K75" s="132"/>
      <c r="L75" s="130"/>
      <c r="M75" s="130"/>
      <c r="N75" s="4"/>
      <c r="O75" s="4"/>
      <c r="Q75" s="29">
        <f t="shared" si="9"/>
        <v>90</v>
      </c>
      <c r="S75" s="17"/>
    </row>
    <row r="76" spans="4:19" ht="15" x14ac:dyDescent="0.2">
      <c r="D76" s="15"/>
      <c r="E76" s="173"/>
      <c r="F76" s="129"/>
      <c r="G76" s="134"/>
      <c r="H76" s="131"/>
      <c r="I76" s="131"/>
      <c r="J76" s="129"/>
      <c r="K76" s="132"/>
      <c r="L76" s="130"/>
      <c r="M76" s="130"/>
      <c r="N76" s="4"/>
      <c r="O76" s="4"/>
      <c r="Q76" s="29">
        <f t="shared" si="9"/>
        <v>90</v>
      </c>
      <c r="S76" s="17"/>
    </row>
    <row r="77" spans="4:19" ht="15" x14ac:dyDescent="0.2">
      <c r="D77" s="15"/>
      <c r="E77" s="171"/>
      <c r="F77" s="25"/>
      <c r="G77" s="172"/>
      <c r="H77" s="26"/>
      <c r="I77" s="26"/>
      <c r="J77" s="25"/>
      <c r="K77" s="3"/>
      <c r="L77" s="4"/>
      <c r="M77" s="4"/>
      <c r="N77" s="4"/>
      <c r="O77" s="4"/>
      <c r="P77" s="8">
        <f>+$G$13-(F77/10)</f>
        <v>5.98</v>
      </c>
      <c r="Q77" s="29">
        <f t="shared" si="9"/>
        <v>90</v>
      </c>
      <c r="S77" s="17">
        <f t="shared" ref="S77:S80" si="10">+K77</f>
        <v>0</v>
      </c>
    </row>
    <row r="78" spans="4:19" ht="15" x14ac:dyDescent="0.2"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4"/>
      <c r="P78" s="8">
        <f>+$G$13-(F78/10)</f>
        <v>5.98</v>
      </c>
      <c r="Q78" s="29">
        <f t="shared" si="9"/>
        <v>90</v>
      </c>
      <c r="S78" s="17">
        <f t="shared" si="10"/>
        <v>0</v>
      </c>
    </row>
    <row r="79" spans="4:19" ht="15" x14ac:dyDescent="0.2">
      <c r="D79" s="106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4"/>
      <c r="P79" s="8">
        <f>+$G$13-(F79/10)</f>
        <v>5.98</v>
      </c>
      <c r="Q79" s="29">
        <f t="shared" si="9"/>
        <v>90</v>
      </c>
      <c r="S79" s="17">
        <f t="shared" si="10"/>
        <v>0</v>
      </c>
    </row>
    <row r="80" spans="4:19" ht="15" x14ac:dyDescent="0.2">
      <c r="D80" s="106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4"/>
      <c r="P80" s="8">
        <f>+$G$13-(F80/10)</f>
        <v>5.98</v>
      </c>
      <c r="S80" s="17">
        <f t="shared" si="10"/>
        <v>0</v>
      </c>
    </row>
    <row r="81" spans="4:19" ht="15" x14ac:dyDescent="0.2">
      <c r="D81" s="106"/>
      <c r="E81" s="78"/>
      <c r="F81" s="78"/>
      <c r="G81" s="78"/>
      <c r="H81" s="78"/>
      <c r="I81" s="78"/>
      <c r="J81" s="79" t="s">
        <v>75</v>
      </c>
      <c r="K81" s="80"/>
      <c r="L81" s="80"/>
      <c r="M81" s="78"/>
      <c r="N81" s="78"/>
      <c r="O81" s="4"/>
      <c r="S81" s="17"/>
    </row>
    <row r="82" spans="4:19" ht="15" x14ac:dyDescent="0.2">
      <c r="D82" s="106"/>
      <c r="E82" s="79" t="s">
        <v>74</v>
      </c>
      <c r="F82" s="189"/>
      <c r="G82" s="189"/>
      <c r="H82" s="78"/>
      <c r="I82" s="78"/>
      <c r="J82" s="78"/>
      <c r="K82" s="78" t="s">
        <v>76</v>
      </c>
      <c r="L82" s="78"/>
      <c r="M82" s="78"/>
      <c r="N82" s="78"/>
      <c r="O82" s="4"/>
      <c r="S82" s="17"/>
    </row>
    <row r="83" spans="4:19" ht="15" x14ac:dyDescent="0.2">
      <c r="D83" s="106"/>
      <c r="E83" s="78"/>
      <c r="F83" s="78"/>
      <c r="G83" s="78"/>
      <c r="H83" s="78"/>
      <c r="I83" s="78"/>
      <c r="J83" s="78"/>
      <c r="K83" s="78" t="s">
        <v>77</v>
      </c>
      <c r="L83" s="78"/>
      <c r="M83" s="78"/>
      <c r="N83" s="78"/>
      <c r="O83" s="4"/>
      <c r="S83" s="17"/>
    </row>
    <row r="84" spans="4:19" ht="15" x14ac:dyDescent="0.2">
      <c r="D84" s="106"/>
      <c r="E84" s="78"/>
      <c r="F84" s="81"/>
      <c r="G84" s="81"/>
      <c r="H84" s="82"/>
      <c r="I84" s="83"/>
      <c r="J84" s="78"/>
      <c r="K84" s="78"/>
      <c r="L84" s="78"/>
      <c r="M84" s="78"/>
      <c r="N84" s="78"/>
      <c r="O84" s="4"/>
      <c r="S84" s="17"/>
    </row>
    <row r="85" spans="4:19" x14ac:dyDescent="0.2">
      <c r="D85" s="15"/>
      <c r="E85" s="25"/>
      <c r="F85" s="25"/>
      <c r="G85" s="3"/>
      <c r="H85" s="26"/>
      <c r="I85" s="26"/>
      <c r="J85" s="25"/>
      <c r="K85" s="3"/>
      <c r="L85" s="4"/>
      <c r="M85" s="4"/>
      <c r="N85" s="4"/>
      <c r="O85" s="4"/>
      <c r="S85" s="17"/>
    </row>
    <row r="86" spans="4:19" x14ac:dyDescent="0.2">
      <c r="D86" s="15"/>
      <c r="E86" s="25"/>
      <c r="F86" s="25"/>
      <c r="G86" s="3"/>
      <c r="H86" s="26"/>
      <c r="I86" s="26"/>
      <c r="J86" s="25"/>
      <c r="K86" s="3"/>
      <c r="L86" s="4"/>
      <c r="M86" s="4"/>
      <c r="N86" s="4"/>
      <c r="O86" s="4"/>
      <c r="S86" s="17"/>
    </row>
    <row r="87" spans="4:19" x14ac:dyDescent="0.2">
      <c r="D87" s="15"/>
      <c r="E87" s="25"/>
      <c r="F87" s="25"/>
      <c r="G87" s="3"/>
      <c r="H87" s="26"/>
      <c r="I87" s="26"/>
      <c r="J87" s="25"/>
      <c r="K87" s="3"/>
      <c r="L87" s="4"/>
      <c r="M87" s="4"/>
      <c r="N87" s="4"/>
      <c r="O87" s="4"/>
      <c r="S87" s="17"/>
    </row>
    <row r="88" spans="4:19" x14ac:dyDescent="0.2">
      <c r="D88" s="15"/>
      <c r="E88" s="25"/>
      <c r="F88" s="25"/>
      <c r="G88" s="3"/>
      <c r="H88" s="26"/>
      <c r="I88" s="26"/>
      <c r="J88" s="25"/>
      <c r="K88" s="3"/>
      <c r="L88" s="4"/>
      <c r="M88" s="4"/>
      <c r="N88" s="4"/>
      <c r="O88" s="4"/>
      <c r="S88" s="17"/>
    </row>
    <row r="89" spans="4:19" x14ac:dyDescent="0.2">
      <c r="D89" s="15"/>
      <c r="E89" s="25"/>
      <c r="F89" s="25"/>
      <c r="G89" s="3"/>
      <c r="H89" s="26"/>
      <c r="I89" s="26"/>
      <c r="J89" s="25"/>
      <c r="K89" s="3"/>
      <c r="L89" s="4"/>
      <c r="M89" s="4"/>
      <c r="N89" s="4"/>
      <c r="O89" s="4"/>
      <c r="S89" s="17"/>
    </row>
    <row r="90" spans="4:19" x14ac:dyDescent="0.2">
      <c r="D90" s="15"/>
      <c r="E90" s="25"/>
      <c r="F90" s="25"/>
      <c r="G90" s="3"/>
      <c r="H90" s="26"/>
      <c r="I90" s="26"/>
      <c r="J90" s="25"/>
      <c r="K90" s="3"/>
      <c r="L90" s="4"/>
      <c r="M90" s="4"/>
      <c r="N90" s="4"/>
      <c r="O90" s="4"/>
      <c r="S90" s="17"/>
    </row>
    <row r="91" spans="4:19" x14ac:dyDescent="0.2">
      <c r="E91" s="25"/>
      <c r="F91" s="25"/>
      <c r="G91" s="3"/>
      <c r="H91" s="26"/>
      <c r="I91" s="26"/>
      <c r="J91" s="25"/>
      <c r="K91" s="3"/>
      <c r="L91" s="4"/>
      <c r="M91" s="4"/>
      <c r="N91" s="4"/>
      <c r="O91" s="4"/>
      <c r="S91" s="17"/>
    </row>
    <row r="92" spans="4:19" x14ac:dyDescent="0.2">
      <c r="E92" s="25"/>
      <c r="F92" s="25"/>
      <c r="G92" s="3"/>
      <c r="H92" s="26"/>
      <c r="I92" s="26"/>
      <c r="J92" s="25"/>
      <c r="K92" s="3"/>
      <c r="L92" s="4"/>
      <c r="M92" s="4"/>
      <c r="N92" s="4"/>
      <c r="O92" s="4"/>
      <c r="S92" s="17"/>
    </row>
    <row r="93" spans="4:19" x14ac:dyDescent="0.2">
      <c r="E93" s="25"/>
      <c r="F93" s="25"/>
      <c r="G93" s="3">
        <f>MAX(G31:G76)</f>
        <v>0.21949999999999997</v>
      </c>
      <c r="H93" s="26"/>
      <c r="I93" s="26"/>
      <c r="J93" s="25"/>
      <c r="K93" s="3"/>
      <c r="L93" s="4"/>
      <c r="M93" s="4"/>
      <c r="N93" s="4"/>
      <c r="O93" s="4"/>
      <c r="S93" s="17"/>
    </row>
    <row r="94" spans="4:19" x14ac:dyDescent="0.2">
      <c r="E94" s="25"/>
      <c r="F94" s="25"/>
      <c r="G94" s="117">
        <f>MAX(G32:G76)</f>
        <v>0.21949999999999997</v>
      </c>
      <c r="H94" s="26"/>
      <c r="I94" s="26"/>
      <c r="J94" s="25"/>
      <c r="K94" s="3"/>
      <c r="L94" s="4"/>
      <c r="M94" s="4"/>
      <c r="N94" s="4"/>
      <c r="O94" s="4"/>
      <c r="S94" s="17"/>
    </row>
    <row r="95" spans="4:19" x14ac:dyDescent="0.2">
      <c r="E95" s="9">
        <f>MAX(E31:E76)</f>
        <v>40.390959196929998</v>
      </c>
      <c r="F95" s="10"/>
      <c r="G95" s="17">
        <f>MAX(G31:G76)</f>
        <v>0.21949999999999997</v>
      </c>
      <c r="H95" s="18"/>
      <c r="I95" s="18"/>
      <c r="J95" s="19">
        <f>MIN(J31:J76)</f>
        <v>26.173466141474666</v>
      </c>
      <c r="K95" s="17">
        <f>+S95</f>
        <v>2.2923979451435192</v>
      </c>
      <c r="L95" s="10">
        <f>VLOOKUP(E95,E31:L76,8,0)</f>
        <v>1.543202531090301</v>
      </c>
      <c r="M95" s="16"/>
      <c r="N95" s="16"/>
      <c r="O95" s="16"/>
      <c r="P95" s="15">
        <f>MIN(P31:P80)</f>
        <v>5.66</v>
      </c>
      <c r="S95" s="10">
        <f>VLOOKUP(L95,L31:S80,8,0)</f>
        <v>2.2923979451435192</v>
      </c>
    </row>
    <row r="96" spans="4:19" x14ac:dyDescent="0.2">
      <c r="E96" s="16"/>
      <c r="F96" s="17"/>
      <c r="G96" s="17"/>
      <c r="H96" s="18"/>
      <c r="I96" s="18"/>
      <c r="J96" s="19"/>
      <c r="K96" s="17">
        <f>+S96</f>
        <v>2.2417442128908771</v>
      </c>
      <c r="L96" s="10">
        <f>MIN(L54:L76)</f>
        <v>1.1559251361844831</v>
      </c>
      <c r="M96" s="16"/>
      <c r="N96" s="16"/>
      <c r="O96" s="16"/>
      <c r="P96" s="15"/>
      <c r="S96" s="10">
        <f>VLOOKUP(L96,L31:S75,8,0)</f>
        <v>2.2417442128908771</v>
      </c>
    </row>
    <row r="97" spans="5:19" x14ac:dyDescent="0.2">
      <c r="E97" s="8"/>
      <c r="F97" s="8"/>
      <c r="L97" s="8" t="s">
        <v>63</v>
      </c>
    </row>
    <row r="98" spans="5:19" x14ac:dyDescent="0.2">
      <c r="E98" s="25"/>
      <c r="F98" s="25"/>
      <c r="G98" s="3"/>
      <c r="H98" s="26"/>
      <c r="I98" s="26"/>
      <c r="J98" s="25"/>
      <c r="K98" s="3"/>
      <c r="L98" s="4"/>
      <c r="M98" s="4"/>
      <c r="N98" s="4"/>
      <c r="O98" s="4"/>
      <c r="S98" s="17"/>
    </row>
    <row r="99" spans="5:19" x14ac:dyDescent="0.2">
      <c r="E99" s="25"/>
      <c r="F99" s="25"/>
      <c r="G99" s="3"/>
      <c r="H99" s="26"/>
      <c r="I99" s="26"/>
      <c r="J99" s="25"/>
      <c r="K99" s="3"/>
      <c r="L99" s="4"/>
      <c r="M99" s="4"/>
      <c r="N99" s="4"/>
      <c r="O99" s="4"/>
      <c r="S99" s="17"/>
    </row>
    <row r="100" spans="5:19" x14ac:dyDescent="0.2">
      <c r="E100" s="25"/>
      <c r="F100" s="25"/>
      <c r="G100" s="3"/>
      <c r="H100" s="26"/>
      <c r="I100" s="26"/>
      <c r="J100" s="25"/>
      <c r="K100" s="3"/>
      <c r="L100" s="4"/>
      <c r="M100" s="4"/>
      <c r="N100" s="4"/>
      <c r="O100" s="4"/>
      <c r="S100" s="17"/>
    </row>
    <row r="101" spans="5:19" x14ac:dyDescent="0.2">
      <c r="E101" s="25"/>
      <c r="F101" s="25"/>
      <c r="G101" s="3"/>
      <c r="H101" s="26"/>
      <c r="I101" s="26"/>
      <c r="J101" s="25"/>
      <c r="K101" s="3"/>
      <c r="L101" s="4"/>
      <c r="M101" s="4"/>
      <c r="N101" s="4"/>
      <c r="O101" s="4"/>
      <c r="S101" s="17"/>
    </row>
    <row r="102" spans="5:19" x14ac:dyDescent="0.2">
      <c r="E102" s="25"/>
      <c r="F102" s="25"/>
      <c r="G102" s="3"/>
      <c r="H102" s="26"/>
      <c r="I102" s="26"/>
      <c r="J102" s="25"/>
      <c r="K102" s="3"/>
      <c r="L102" s="4"/>
      <c r="M102" s="4"/>
      <c r="N102" s="4"/>
      <c r="O102" s="4"/>
      <c r="S102" s="17"/>
    </row>
    <row r="103" spans="5:19" x14ac:dyDescent="0.2">
      <c r="E103" s="16"/>
      <c r="F103" s="17"/>
      <c r="G103" s="17"/>
      <c r="H103" s="18"/>
      <c r="I103" s="18"/>
      <c r="J103" s="19"/>
      <c r="K103" s="17"/>
      <c r="L103" s="16"/>
      <c r="M103" s="16"/>
      <c r="N103" s="16"/>
      <c r="O103" s="16"/>
      <c r="P103" s="15"/>
    </row>
    <row r="104" spans="5:19" x14ac:dyDescent="0.2">
      <c r="E104" s="16"/>
      <c r="F104" s="17"/>
      <c r="G104" s="17"/>
      <c r="H104" s="18"/>
      <c r="I104" s="18"/>
      <c r="J104" s="19"/>
      <c r="K104" s="17"/>
      <c r="L104" s="16"/>
      <c r="M104" s="16"/>
      <c r="N104" s="16"/>
      <c r="O104" s="16"/>
      <c r="P104" s="15"/>
    </row>
    <row r="105" spans="5:19" x14ac:dyDescent="0.2">
      <c r="E105" s="16"/>
      <c r="F105" s="17"/>
      <c r="G105" s="17"/>
      <c r="H105" s="18"/>
      <c r="I105" s="18"/>
      <c r="J105" s="19"/>
      <c r="K105" s="17"/>
      <c r="L105" s="16"/>
      <c r="M105" s="16"/>
      <c r="N105" s="16"/>
      <c r="O105" s="16"/>
      <c r="P105" s="15"/>
    </row>
    <row r="106" spans="5:19" x14ac:dyDescent="0.2">
      <c r="E106" s="16"/>
      <c r="F106" s="17"/>
      <c r="G106" s="17"/>
      <c r="H106" s="18"/>
      <c r="I106" s="18"/>
      <c r="J106" s="19"/>
      <c r="K106" s="17"/>
      <c r="L106" s="16"/>
      <c r="M106" s="16"/>
      <c r="N106" s="16"/>
      <c r="O106" s="16"/>
      <c r="P106" s="15"/>
    </row>
    <row r="107" spans="5:19" x14ac:dyDescent="0.2">
      <c r="E107" s="16"/>
      <c r="F107" s="17"/>
      <c r="G107" s="17"/>
      <c r="H107" s="18"/>
      <c r="I107" s="18"/>
      <c r="J107" s="19"/>
      <c r="K107" s="17"/>
      <c r="L107" s="16"/>
      <c r="M107" s="16"/>
      <c r="N107" s="16"/>
      <c r="O107" s="16"/>
      <c r="P107" s="15"/>
    </row>
    <row r="108" spans="5:19" x14ac:dyDescent="0.2">
      <c r="E108" s="16"/>
      <c r="F108" s="17"/>
      <c r="G108" s="17"/>
      <c r="H108" s="18"/>
      <c r="I108" s="18"/>
      <c r="J108" s="19"/>
      <c r="K108" s="17"/>
      <c r="L108" s="16"/>
      <c r="M108" s="16"/>
      <c r="N108" s="16"/>
      <c r="O108" s="16"/>
      <c r="P108" s="15"/>
    </row>
    <row r="112" spans="5:19" x14ac:dyDescent="0.2"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8:19" x14ac:dyDescent="0.2"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8:19" x14ac:dyDescent="0.2"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8:19" x14ac:dyDescent="0.2"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35" spans="5:20" ht="15" x14ac:dyDescent="0.25">
      <c r="E135" s="104" t="s">
        <v>55</v>
      </c>
      <c r="F135" s="101"/>
      <c r="G135" s="101"/>
      <c r="H135" s="101"/>
      <c r="I135" s="104" t="s">
        <v>0</v>
      </c>
      <c r="J135" s="103"/>
      <c r="K135" s="103"/>
      <c r="L135" s="103"/>
      <c r="M135" s="100" t="s">
        <v>2</v>
      </c>
      <c r="N135" s="103"/>
      <c r="O135" s="103"/>
      <c r="P135" s="100"/>
      <c r="S135" s="63"/>
      <c r="T135" s="63"/>
    </row>
    <row r="136" spans="5:20" ht="15" x14ac:dyDescent="0.25">
      <c r="E136" s="104" t="s">
        <v>73</v>
      </c>
      <c r="F136" s="102"/>
      <c r="G136" s="102"/>
      <c r="H136" s="102"/>
      <c r="I136" s="104" t="s">
        <v>71</v>
      </c>
      <c r="J136" s="66"/>
      <c r="K136" s="67" t="s">
        <v>57</v>
      </c>
      <c r="L136" s="66"/>
      <c r="M136" s="100" t="s">
        <v>56</v>
      </c>
      <c r="N136" s="105"/>
      <c r="O136" s="105"/>
      <c r="S136" s="27"/>
      <c r="T136" s="70"/>
    </row>
    <row r="137" spans="5:20" x14ac:dyDescent="0.2">
      <c r="E137" s="104" t="s">
        <v>58</v>
      </c>
      <c r="F137" s="68" t="s">
        <v>57</v>
      </c>
      <c r="G137" s="32"/>
      <c r="H137" s="33"/>
      <c r="J137" s="2"/>
      <c r="K137" s="2"/>
      <c r="L137" s="2"/>
      <c r="M137" s="2"/>
      <c r="N137" s="2"/>
      <c r="O137" s="33"/>
      <c r="P137" s="64"/>
      <c r="Q137" s="62"/>
      <c r="R137" s="27"/>
      <c r="S137" s="27"/>
      <c r="T137" s="70"/>
    </row>
    <row r="138" spans="5:20" ht="15" x14ac:dyDescent="0.25">
      <c r="E138" s="104" t="s">
        <v>72</v>
      </c>
      <c r="F138" s="101"/>
      <c r="G138" s="101"/>
      <c r="H138" s="101"/>
      <c r="J138" s="34"/>
      <c r="K138" s="34"/>
      <c r="L138" s="33"/>
      <c r="M138" s="34"/>
      <c r="N138" s="34"/>
      <c r="O138" s="34"/>
      <c r="P138" s="34"/>
      <c r="Q138" s="34"/>
      <c r="R138" s="34"/>
      <c r="S138" s="34"/>
      <c r="T138" s="70"/>
    </row>
  </sheetData>
  <mergeCells count="22">
    <mergeCell ref="I25:K25"/>
    <mergeCell ref="E28:E30"/>
    <mergeCell ref="F28:F30"/>
    <mergeCell ref="G28:G30"/>
    <mergeCell ref="H28:H30"/>
    <mergeCell ref="I28:I30"/>
    <mergeCell ref="F82:G82"/>
    <mergeCell ref="G1:N2"/>
    <mergeCell ref="G3:N4"/>
    <mergeCell ref="E6:G6"/>
    <mergeCell ref="I6:K6"/>
    <mergeCell ref="E7:G7"/>
    <mergeCell ref="M7:N7"/>
    <mergeCell ref="E9:G9"/>
    <mergeCell ref="G11:M11"/>
    <mergeCell ref="L26:M26"/>
    <mergeCell ref="J28:J30"/>
    <mergeCell ref="K28:K30"/>
    <mergeCell ref="L28:L30"/>
    <mergeCell ref="M28:M30"/>
    <mergeCell ref="D1:F4"/>
    <mergeCell ref="E25:G25"/>
  </mergeCells>
  <conditionalFormatting sqref="D34 D41 H25:O25 T112:T1048576 E25:E28 D48:D112 U99:W1048576 J13:M18 H13:H18 E13:G22 I8:N10 X13:X1048576 D113:E1048576 F139:I1048576 F135:H138 S135:S1048576 Q113:S134 P113:P135 J137:R1048576 I135:O136 F113:O134 O1:R1 Y1:XFD1048576 S1:X5 R4:R11 N5 A1:F5 A14:C1048576 P25:S94 T14:T108 N28:O94 E112:S112 E95:S108 F28 H27:K27 I26:L26 E31:M94 A8:G8 A6:C7 A10:H10 A9:C9 D12 A11:G11 H28:M28">
    <cfRule type="containsErrors" dxfId="34" priority="27">
      <formula>ISERROR(A1)</formula>
    </cfRule>
  </conditionalFormatting>
  <conditionalFormatting sqref="D1:F4">
    <cfRule type="containsErrors" dxfId="33" priority="26">
      <formula>ISERROR(D1)</formula>
    </cfRule>
  </conditionalFormatting>
  <conditionalFormatting sqref="I8:N9 D8:G8">
    <cfRule type="containsErrors" dxfId="32" priority="23">
      <formula>ISERROR(D8)</formula>
    </cfRule>
  </conditionalFormatting>
  <conditionalFormatting sqref="E11:G11">
    <cfRule type="containsErrors" dxfId="31" priority="22">
      <formula>ISERROR(E11)</formula>
    </cfRule>
  </conditionalFormatting>
  <conditionalFormatting sqref="L14:L18">
    <cfRule type="containsErrors" dxfId="30" priority="21">
      <formula>ISERROR(L14)</formula>
    </cfRule>
  </conditionalFormatting>
  <conditionalFormatting sqref="M17:M18">
    <cfRule type="containsErrors" dxfId="29" priority="20">
      <formula>ISERROR(M17)</formula>
    </cfRule>
  </conditionalFormatting>
  <conditionalFormatting sqref="M17:M18">
    <cfRule type="containsErrors" dxfId="28" priority="19">
      <formula>ISERROR(M17)</formula>
    </cfRule>
  </conditionalFormatting>
  <conditionalFormatting sqref="M14:M18">
    <cfRule type="containsErrors" dxfId="27" priority="18">
      <formula>ISERROR(M14)</formula>
    </cfRule>
  </conditionalFormatting>
  <conditionalFormatting sqref="M14:M16">
    <cfRule type="containsErrors" dxfId="26" priority="17">
      <formula>ISERROR(M14)</formula>
    </cfRule>
  </conditionalFormatting>
  <conditionalFormatting sqref="M14:M18">
    <cfRule type="containsErrors" dxfId="25" priority="16">
      <formula>ISERROR(M14)</formula>
    </cfRule>
  </conditionalFormatting>
  <conditionalFormatting sqref="M14:M16">
    <cfRule type="containsErrors" dxfId="24" priority="15">
      <formula>ISERROR(M14)</formula>
    </cfRule>
  </conditionalFormatting>
  <conditionalFormatting sqref="S95:S96">
    <cfRule type="containsErrors" dxfId="23" priority="14">
      <formula>ISERROR(S95)</formula>
    </cfRule>
  </conditionalFormatting>
  <conditionalFormatting sqref="G94">
    <cfRule type="containsErrors" dxfId="22" priority="13">
      <formula>ISERROR(G94)</formula>
    </cfRule>
  </conditionalFormatting>
  <conditionalFormatting sqref="J18">
    <cfRule type="containsErrors" dxfId="21" priority="12">
      <formula>ISERROR(J18)</formula>
    </cfRule>
  </conditionalFormatting>
  <conditionalFormatting sqref="G3">
    <cfRule type="containsErrors" dxfId="20" priority="11">
      <formula>ISERROR(G3)</formula>
    </cfRule>
  </conditionalFormatting>
  <conditionalFormatting sqref="H1:N1 G1:G4 H4:N4">
    <cfRule type="containsErrors" dxfId="19" priority="10">
      <formula>ISERROR(G1)</formula>
    </cfRule>
  </conditionalFormatting>
  <conditionalFormatting sqref="G3">
    <cfRule type="containsErrors" dxfId="18" priority="9">
      <formula>ISERROR(G3)</formula>
    </cfRule>
  </conditionalFormatting>
  <conditionalFormatting sqref="L27">
    <cfRule type="containsErrors" dxfId="17" priority="8">
      <formula>ISERROR(L27)</formula>
    </cfRule>
  </conditionalFormatting>
  <conditionalFormatting sqref="H26">
    <cfRule type="containsErrors" dxfId="16" priority="7">
      <formula>ISERROR(H26)</formula>
    </cfRule>
  </conditionalFormatting>
  <conditionalFormatting sqref="D6:N7">
    <cfRule type="containsErrors" dxfId="15" priority="6">
      <formula>ISERROR(D6)</formula>
    </cfRule>
  </conditionalFormatting>
  <conditionalFormatting sqref="D6:N7">
    <cfRule type="containsErrors" dxfId="14" priority="5">
      <formula>ISERROR(D6)</formula>
    </cfRule>
  </conditionalFormatting>
  <conditionalFormatting sqref="D9:G9">
    <cfRule type="containsErrors" dxfId="13" priority="4">
      <formula>ISERROR(D9)</formula>
    </cfRule>
  </conditionalFormatting>
  <conditionalFormatting sqref="D9:G9">
    <cfRule type="containsErrors" dxfId="12" priority="3">
      <formula>ISERROR(D9)</formula>
    </cfRule>
  </conditionalFormatting>
  <conditionalFormatting sqref="E23">
    <cfRule type="containsErrors" dxfId="11" priority="2">
      <formula>ISERROR(E23)</formula>
    </cfRule>
  </conditionalFormatting>
  <conditionalFormatting sqref="G28">
    <cfRule type="containsErrors" dxfId="10" priority="1">
      <formula>ISERROR(G28)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91"/>
  <sheetViews>
    <sheetView windowProtection="1" tabSelected="1" view="pageBreakPreview" topLeftCell="C1" zoomScale="70" zoomScaleNormal="55" zoomScaleSheetLayoutView="70" workbookViewId="0">
      <selection activeCell="O11" sqref="O11"/>
    </sheetView>
  </sheetViews>
  <sheetFormatPr baseColWidth="10" defaultRowHeight="12.75" x14ac:dyDescent="0.2"/>
  <cols>
    <col min="1" max="1" width="7.28515625" style="8" customWidth="1"/>
    <col min="2" max="2" width="7.85546875" style="8" customWidth="1"/>
    <col min="3" max="3" width="8.5703125" style="8" customWidth="1"/>
    <col min="4" max="4" width="13.42578125" style="8" customWidth="1"/>
    <col min="5" max="5" width="13.5703125" style="8" customWidth="1"/>
    <col min="6" max="6" width="11.5703125" style="8" bestFit="1" customWidth="1"/>
    <col min="7" max="7" width="4.7109375" style="8" customWidth="1"/>
    <col min="8" max="8" width="12.42578125" style="8" customWidth="1"/>
    <col min="9" max="9" width="22.140625" style="8" customWidth="1"/>
    <col min="10" max="11" width="18.85546875" style="8" customWidth="1"/>
    <col min="12" max="12" width="15.140625" style="8" customWidth="1"/>
    <col min="13" max="13" width="15.7109375" style="8" customWidth="1"/>
    <col min="14" max="14" width="14.85546875" style="11" customWidth="1"/>
    <col min="15" max="15" width="14" style="8" customWidth="1"/>
    <col min="16" max="16" width="12.85546875" style="8" customWidth="1"/>
    <col min="17" max="16384" width="11.42578125" style="8"/>
  </cols>
  <sheetData>
    <row r="1" spans="1:17" ht="12.75" customHeight="1" x14ac:dyDescent="0.2">
      <c r="D1" s="174"/>
      <c r="E1" s="175"/>
      <c r="F1" s="176"/>
      <c r="G1" s="196"/>
      <c r="H1" s="197"/>
      <c r="I1" s="197"/>
      <c r="J1" s="197"/>
      <c r="K1" s="197"/>
      <c r="L1" s="197"/>
      <c r="M1" s="197"/>
      <c r="N1" s="198"/>
      <c r="O1" s="15"/>
      <c r="P1" s="15"/>
      <c r="Q1" s="15"/>
    </row>
    <row r="2" spans="1:17" ht="12.75" customHeight="1" x14ac:dyDescent="0.2">
      <c r="D2" s="177"/>
      <c r="E2" s="178"/>
      <c r="F2" s="179"/>
      <c r="G2" s="199"/>
      <c r="H2" s="200"/>
      <c r="I2" s="200"/>
      <c r="J2" s="200"/>
      <c r="K2" s="200"/>
      <c r="L2" s="200"/>
      <c r="M2" s="200"/>
      <c r="N2" s="201"/>
      <c r="O2" s="15"/>
      <c r="P2" s="15"/>
      <c r="Q2" s="15"/>
    </row>
    <row r="3" spans="1:17" ht="12.75" customHeight="1" x14ac:dyDescent="0.2">
      <c r="D3" s="177"/>
      <c r="E3" s="178"/>
      <c r="F3" s="179"/>
      <c r="G3" s="190" t="s">
        <v>81</v>
      </c>
      <c r="H3" s="191"/>
      <c r="I3" s="191"/>
      <c r="J3" s="191"/>
      <c r="K3" s="191"/>
      <c r="L3" s="191"/>
      <c r="M3" s="191"/>
      <c r="N3" s="192"/>
      <c r="O3" s="15"/>
      <c r="P3" s="15"/>
      <c r="Q3" s="15"/>
    </row>
    <row r="4" spans="1:17" ht="13.5" customHeight="1" thickBot="1" x14ac:dyDescent="0.25">
      <c r="D4" s="180"/>
      <c r="E4" s="181"/>
      <c r="F4" s="182"/>
      <c r="G4" s="193"/>
      <c r="H4" s="194"/>
      <c r="I4" s="194"/>
      <c r="J4" s="194"/>
      <c r="K4" s="194"/>
      <c r="L4" s="194"/>
      <c r="M4" s="194"/>
      <c r="N4" s="195"/>
      <c r="O4" s="15"/>
      <c r="P4" s="15"/>
      <c r="Q4" s="15"/>
    </row>
    <row r="5" spans="1:17" ht="15" customHeight="1" x14ac:dyDescent="0.2">
      <c r="D5" s="45" t="s">
        <v>29</v>
      </c>
      <c r="E5" s="231">
        <f>+'CD C wn'!E6</f>
        <v>0</v>
      </c>
      <c r="F5" s="231"/>
      <c r="G5" s="15"/>
      <c r="H5" s="15"/>
      <c r="I5" s="15"/>
      <c r="J5" s="15"/>
      <c r="K5" s="232" t="s">
        <v>33</v>
      </c>
      <c r="L5" s="233"/>
      <c r="M5" s="234"/>
      <c r="P5" s="15"/>
      <c r="Q5" s="15"/>
    </row>
    <row r="6" spans="1:17" ht="15" customHeight="1" x14ac:dyDescent="0.2">
      <c r="E6" s="235">
        <f>+'CD A wn'!I6</f>
        <v>0</v>
      </c>
      <c r="F6" s="235"/>
      <c r="G6" s="15"/>
      <c r="H6" s="15" t="s">
        <v>1</v>
      </c>
      <c r="I6" s="37" t="str">
        <f>+'CD A wn'!E7</f>
        <v>Sondeo 3</v>
      </c>
      <c r="J6" s="36"/>
      <c r="K6" s="110"/>
      <c r="L6" s="111" t="s">
        <v>36</v>
      </c>
      <c r="M6" s="112" t="s">
        <v>37</v>
      </c>
      <c r="P6" s="15"/>
      <c r="Q6" s="15"/>
    </row>
    <row r="7" spans="1:17" x14ac:dyDescent="0.2">
      <c r="D7" s="15" t="s">
        <v>0</v>
      </c>
      <c r="E7" s="231"/>
      <c r="F7" s="231"/>
      <c r="G7" s="15"/>
      <c r="H7" s="15" t="s">
        <v>2</v>
      </c>
      <c r="I7" s="39" t="str">
        <f>+'CD A wn'!M6</f>
        <v>Muestra 6</v>
      </c>
      <c r="J7" s="15"/>
      <c r="K7" s="113" t="s">
        <v>34</v>
      </c>
      <c r="L7" s="24"/>
      <c r="M7" s="38">
        <f>+R38</f>
        <v>8.9796287384138473E-2</v>
      </c>
      <c r="P7" s="27"/>
      <c r="Q7" s="15"/>
    </row>
    <row r="8" spans="1:17" ht="13.5" thickBot="1" x14ac:dyDescent="0.25">
      <c r="G8" s="15"/>
      <c r="H8" s="15" t="s">
        <v>28</v>
      </c>
      <c r="I8" s="156">
        <f>+'CD A wn'!M7</f>
        <v>0</v>
      </c>
      <c r="J8" s="157"/>
      <c r="K8" s="114" t="s">
        <v>35</v>
      </c>
      <c r="L8" s="40"/>
      <c r="M8" s="41">
        <v>41</v>
      </c>
      <c r="P8" s="27"/>
      <c r="Q8" s="15"/>
    </row>
    <row r="9" spans="1:17" x14ac:dyDescent="0.2">
      <c r="G9" s="15"/>
      <c r="H9" s="15"/>
      <c r="I9" s="15"/>
      <c r="J9" s="15"/>
      <c r="K9" s="15"/>
      <c r="L9" s="15"/>
      <c r="M9" s="35"/>
      <c r="N9" s="42"/>
      <c r="O9" s="43"/>
      <c r="P9" s="43"/>
      <c r="Q9" s="15"/>
    </row>
    <row r="10" spans="1:17" x14ac:dyDescent="0.2">
      <c r="G10" s="15"/>
      <c r="H10" s="15"/>
      <c r="I10" s="15"/>
      <c r="J10" s="15"/>
      <c r="K10" s="15"/>
      <c r="L10" s="15"/>
      <c r="M10" s="35"/>
      <c r="N10" s="42"/>
      <c r="O10" s="43"/>
      <c r="P10" s="43"/>
      <c r="Q10" s="15"/>
    </row>
    <row r="11" spans="1:17" x14ac:dyDescent="0.2">
      <c r="G11" s="15"/>
      <c r="H11" s="15"/>
      <c r="I11" s="15"/>
      <c r="J11" s="15"/>
      <c r="K11" s="15"/>
      <c r="L11" s="15"/>
      <c r="M11" s="35"/>
      <c r="N11" s="42"/>
      <c r="O11" s="43"/>
      <c r="P11" s="43"/>
      <c r="Q11" s="15"/>
    </row>
    <row r="12" spans="1:17" x14ac:dyDescent="0.2">
      <c r="D12" s="15"/>
      <c r="E12" s="15"/>
      <c r="F12" s="15"/>
      <c r="G12" s="15"/>
      <c r="H12" s="15"/>
      <c r="I12" s="15"/>
      <c r="J12" s="15"/>
      <c r="K12" s="15"/>
      <c r="L12" s="15"/>
      <c r="M12" s="35"/>
      <c r="N12" s="42"/>
      <c r="O12" s="43"/>
      <c r="P12" s="43"/>
      <c r="Q12" s="15"/>
    </row>
    <row r="13" spans="1:17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35"/>
      <c r="N13" s="42"/>
      <c r="O13" s="43"/>
      <c r="P13" s="43"/>
      <c r="Q13" s="15"/>
    </row>
    <row r="14" spans="1:17" ht="15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9"/>
      <c r="O14" s="15"/>
      <c r="P14" s="15"/>
      <c r="Q14" s="15"/>
    </row>
    <row r="15" spans="1:17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9"/>
      <c r="O15" s="15"/>
      <c r="P15" s="15"/>
      <c r="Q15" s="15"/>
    </row>
    <row r="16" spans="1:17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9"/>
      <c r="O16" s="15"/>
      <c r="P16" s="15"/>
      <c r="Q16" s="15"/>
    </row>
    <row r="17" spans="1:2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9"/>
      <c r="O17" s="15"/>
      <c r="P17" s="15"/>
      <c r="Q17" s="15"/>
    </row>
    <row r="18" spans="1:24" x14ac:dyDescent="0.2">
      <c r="A18" s="15"/>
      <c r="B18" s="15"/>
      <c r="C18" s="15"/>
      <c r="D18" s="44"/>
      <c r="E18" s="44"/>
      <c r="F18" s="15"/>
      <c r="G18" s="15"/>
      <c r="H18" s="15"/>
      <c r="I18" s="15"/>
      <c r="J18" s="15"/>
      <c r="K18" s="15"/>
      <c r="L18" s="15"/>
      <c r="M18" s="15"/>
      <c r="N18" s="19"/>
      <c r="O18" s="15"/>
      <c r="P18" s="15"/>
      <c r="Q18" s="15"/>
    </row>
    <row r="19" spans="1:24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/>
      <c r="O19" s="15"/>
      <c r="P19" s="15"/>
      <c r="Q19" s="15"/>
    </row>
    <row r="20" spans="1:24" x14ac:dyDescent="0.2">
      <c r="A20" s="15"/>
      <c r="B20" s="15"/>
      <c r="C20" s="15"/>
      <c r="D20" s="45"/>
      <c r="E20" s="45"/>
      <c r="F20" s="15"/>
      <c r="G20" s="15"/>
      <c r="H20" s="15"/>
      <c r="I20" s="15"/>
      <c r="J20" s="15"/>
      <c r="K20" s="15"/>
      <c r="L20" s="15"/>
      <c r="M20" s="15"/>
      <c r="N20" s="19"/>
      <c r="Q20" s="8" t="s">
        <v>69</v>
      </c>
    </row>
    <row r="21" spans="1:24" x14ac:dyDescent="0.2">
      <c r="A21" s="15"/>
      <c r="B21" s="15"/>
      <c r="C21" s="15"/>
      <c r="D21" s="45"/>
      <c r="E21" s="45"/>
      <c r="F21" s="15"/>
      <c r="G21" s="15"/>
      <c r="H21" s="15"/>
      <c r="I21" s="15"/>
      <c r="J21" s="15"/>
      <c r="K21" s="15"/>
      <c r="L21" s="15"/>
      <c r="M21" s="15"/>
      <c r="N21" s="19"/>
      <c r="Q21" s="5">
        <f>+'CD A wn'!$K$31</f>
        <v>0.5340710162925314</v>
      </c>
      <c r="R21" s="5">
        <f>+'CD A wn'!$L$31</f>
        <v>3.6306724947125427E-4</v>
      </c>
      <c r="T21" s="5">
        <f>+'CD B wn'!$K$31</f>
        <v>1.0685970760731165</v>
      </c>
      <c r="U21" s="5">
        <f>+'CD B wn'!$L$31</f>
        <v>1.8161096060602519E-3</v>
      </c>
      <c r="W21" s="5">
        <f>+'CD C wn'!$K$31</f>
        <v>2.1362840651701256</v>
      </c>
      <c r="X21" s="5">
        <f>+'CD C wn'!$L$31</f>
        <v>3.6306724947125427E-4</v>
      </c>
    </row>
    <row r="22" spans="1:24" x14ac:dyDescent="0.2">
      <c r="A22" s="15"/>
      <c r="B22" s="15"/>
      <c r="C22" s="15"/>
      <c r="D22" s="45"/>
      <c r="E22" s="45"/>
      <c r="F22" s="15"/>
      <c r="G22" s="15"/>
      <c r="H22" s="15"/>
      <c r="I22" s="15"/>
      <c r="J22" s="15"/>
      <c r="K22" s="15"/>
      <c r="L22" s="15"/>
      <c r="M22" s="15"/>
      <c r="N22" s="19"/>
      <c r="P22" s="14" t="s">
        <v>39</v>
      </c>
      <c r="Q22" s="24">
        <f>+'CD A wn'!$K$225</f>
        <v>0.61890011280577462</v>
      </c>
      <c r="R22" s="24">
        <f>+'CD A wn'!$L$225</f>
        <v>0.27717211219459637</v>
      </c>
      <c r="S22" s="14" t="s">
        <v>40</v>
      </c>
      <c r="T22" s="24">
        <f>+'CD B wn'!$K$153</f>
        <v>1.2356783468340169</v>
      </c>
      <c r="U22" s="24">
        <f>+'CD B wn'!$L$153</f>
        <v>0.68807875609883129</v>
      </c>
      <c r="V22" s="14" t="s">
        <v>41</v>
      </c>
      <c r="W22" s="24">
        <f>+'CD C wn'!$K$96</f>
        <v>2.2417442128908771</v>
      </c>
      <c r="X22" s="24">
        <f>+'CD C wn'!$L$96</f>
        <v>1.1559251361844831</v>
      </c>
    </row>
    <row r="23" spans="1:24" x14ac:dyDescent="0.2">
      <c r="A23" s="15"/>
      <c r="B23" s="15"/>
      <c r="C23" s="15"/>
      <c r="D23" s="45"/>
      <c r="E23" s="45"/>
      <c r="F23" s="15"/>
      <c r="G23" s="15"/>
      <c r="H23" s="15"/>
      <c r="I23" s="15"/>
      <c r="J23" s="15"/>
      <c r="K23" s="15"/>
      <c r="L23" s="15"/>
      <c r="M23" s="15"/>
      <c r="N23" s="19"/>
      <c r="P23" s="15"/>
      <c r="Q23" s="61" t="s">
        <v>61</v>
      </c>
      <c r="R23" s="61" t="s">
        <v>62</v>
      </c>
      <c r="S23" s="7"/>
      <c r="T23" s="61" t="s">
        <v>61</v>
      </c>
      <c r="U23" s="61" t="s">
        <v>62</v>
      </c>
      <c r="V23" s="7"/>
      <c r="W23" s="31" t="s">
        <v>61</v>
      </c>
      <c r="X23" s="31" t="s">
        <v>62</v>
      </c>
    </row>
    <row r="24" spans="1:24" x14ac:dyDescent="0.2">
      <c r="A24" s="15"/>
      <c r="B24" s="15"/>
      <c r="C24" s="15"/>
      <c r="D24" s="45"/>
      <c r="E24" s="45"/>
      <c r="F24" s="15"/>
      <c r="G24" s="15"/>
      <c r="H24" s="15"/>
      <c r="I24" s="15"/>
      <c r="J24" s="15"/>
      <c r="K24" s="15"/>
      <c r="L24" s="15"/>
      <c r="M24" s="15"/>
      <c r="N24" s="19"/>
    </row>
    <row r="25" spans="1:24" x14ac:dyDescent="0.2">
      <c r="A25" s="15"/>
      <c r="B25" s="15"/>
      <c r="C25" s="15"/>
      <c r="D25" s="45"/>
      <c r="E25" s="45"/>
      <c r="F25" s="15"/>
      <c r="G25" s="15"/>
      <c r="H25" s="15"/>
      <c r="I25" s="15"/>
      <c r="J25" s="15"/>
      <c r="K25" s="15"/>
      <c r="L25" s="15"/>
      <c r="M25" s="15"/>
      <c r="N25" s="19"/>
      <c r="Q25" s="8" t="s">
        <v>38</v>
      </c>
    </row>
    <row r="26" spans="1:24" x14ac:dyDescent="0.2">
      <c r="A26" s="15"/>
      <c r="B26" s="15"/>
      <c r="C26" s="15"/>
      <c r="D26" s="45"/>
      <c r="E26" s="45"/>
      <c r="F26" s="15"/>
      <c r="G26" s="15"/>
      <c r="H26" s="15"/>
      <c r="I26" s="15"/>
      <c r="J26" s="15"/>
      <c r="K26" s="15"/>
      <c r="L26" s="15"/>
      <c r="M26" s="15"/>
      <c r="N26" s="19"/>
      <c r="Q26" s="5">
        <f>+'CD A wn'!$K$31</f>
        <v>0.5340710162925314</v>
      </c>
      <c r="R26" s="5">
        <f>+'CD A wn'!$L$31</f>
        <v>3.6306724947125427E-4</v>
      </c>
      <c r="T26" s="5">
        <f>+'CD B wn'!$K$31</f>
        <v>1.0685970760731165</v>
      </c>
      <c r="U26" s="5">
        <f>+'CD B wn'!$L$31</f>
        <v>1.8161096060602519E-3</v>
      </c>
      <c r="W26" s="5">
        <f>+'CD C wn'!$K$31</f>
        <v>2.1362840651701256</v>
      </c>
      <c r="X26" s="5">
        <f>+'CD C wn'!$L$31</f>
        <v>3.6306724947125427E-4</v>
      </c>
    </row>
    <row r="27" spans="1:24" x14ac:dyDescent="0.2">
      <c r="A27" s="15"/>
      <c r="B27" s="15"/>
      <c r="C27" s="15"/>
      <c r="D27" s="45"/>
      <c r="E27" s="45"/>
      <c r="F27" s="15"/>
      <c r="G27" s="15"/>
      <c r="H27" s="15"/>
      <c r="I27" s="15"/>
      <c r="J27" s="15"/>
      <c r="K27" s="15"/>
      <c r="L27" s="15"/>
      <c r="M27" s="15"/>
      <c r="N27" s="19"/>
      <c r="P27" s="14" t="s">
        <v>39</v>
      </c>
      <c r="Q27" s="24">
        <f>+'CD A wn'!$K$224</f>
        <v>0.61738555679265106</v>
      </c>
      <c r="R27" s="24">
        <f>+'CD A wn'!$L$224</f>
        <v>1.4421064887740473</v>
      </c>
      <c r="S27" s="14" t="s">
        <v>40</v>
      </c>
      <c r="T27" s="24">
        <f>+'CD B wn'!$K$152</f>
        <v>1.2326592189342283</v>
      </c>
      <c r="U27" s="24" t="e">
        <f>+'CD B wn'!$L$152</f>
        <v>#N/A</v>
      </c>
      <c r="V27" s="14" t="s">
        <v>41</v>
      </c>
      <c r="W27" s="24">
        <f>+'CD C wn'!$K$95</f>
        <v>2.2923979451435192</v>
      </c>
      <c r="X27" s="24">
        <f>+'CD C wn'!$L$95</f>
        <v>1.543202531090301</v>
      </c>
    </row>
    <row r="28" spans="1:24" x14ac:dyDescent="0.2">
      <c r="D28" s="45"/>
      <c r="E28" s="45"/>
      <c r="F28" s="15"/>
      <c r="G28" s="15"/>
      <c r="H28" s="15"/>
      <c r="I28" s="15"/>
      <c r="J28" s="15"/>
      <c r="K28" s="15"/>
      <c r="L28" s="15"/>
      <c r="M28" s="15"/>
      <c r="N28" s="19"/>
      <c r="P28" s="15"/>
      <c r="Q28" s="61" t="s">
        <v>61</v>
      </c>
      <c r="R28" s="61" t="s">
        <v>62</v>
      </c>
      <c r="S28" s="7"/>
      <c r="T28" s="61" t="s">
        <v>61</v>
      </c>
      <c r="U28" s="61" t="s">
        <v>62</v>
      </c>
      <c r="V28" s="7"/>
      <c r="W28" s="31" t="s">
        <v>61</v>
      </c>
      <c r="X28" s="31" t="s">
        <v>62</v>
      </c>
    </row>
    <row r="29" spans="1:24" x14ac:dyDescent="0.2">
      <c r="D29" s="45"/>
      <c r="E29" s="45"/>
      <c r="F29" s="15"/>
      <c r="G29" s="15"/>
      <c r="H29" s="15"/>
      <c r="I29" s="15"/>
      <c r="J29" s="15"/>
      <c r="K29" s="15"/>
      <c r="L29" s="15"/>
      <c r="M29" s="15"/>
      <c r="N29" s="19"/>
      <c r="P29" s="15"/>
      <c r="Q29" s="15"/>
      <c r="R29" s="15"/>
    </row>
    <row r="30" spans="1:24" x14ac:dyDescent="0.2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9"/>
    </row>
    <row r="31" spans="1:24" x14ac:dyDescent="0.2">
      <c r="D31" s="44"/>
      <c r="E31" s="45"/>
      <c r="F31" s="15"/>
      <c r="G31" s="15"/>
      <c r="H31" s="15"/>
      <c r="I31" s="15"/>
      <c r="J31" s="15"/>
      <c r="K31" s="15"/>
      <c r="L31" s="15"/>
      <c r="M31" s="15"/>
      <c r="N31" s="19"/>
    </row>
    <row r="32" spans="1:24" ht="38.25" x14ac:dyDescent="0.2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9"/>
      <c r="P32" s="22" t="s">
        <v>46</v>
      </c>
      <c r="Q32" s="22" t="s">
        <v>47</v>
      </c>
      <c r="R32" s="22" t="s">
        <v>59</v>
      </c>
      <c r="S32" s="69" t="s">
        <v>60</v>
      </c>
      <c r="T32" s="22" t="s">
        <v>51</v>
      </c>
      <c r="U32" s="22" t="s">
        <v>52</v>
      </c>
      <c r="V32" s="22" t="s">
        <v>51</v>
      </c>
      <c r="W32" s="22" t="s">
        <v>52</v>
      </c>
    </row>
    <row r="33" spans="4:25" x14ac:dyDescent="0.2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9"/>
      <c r="O33" s="8" t="s">
        <v>67</v>
      </c>
      <c r="P33" s="14">
        <f>SLOPE(R46:R48,Q46:Q48)</f>
        <v>0.61396601854782096</v>
      </c>
      <c r="Q33" s="14">
        <f>+DEGREES(ATAN(P33))</f>
        <v>31.548511032871374</v>
      </c>
      <c r="R33" s="73">
        <f>+Q50</f>
        <v>0.23593868489589565</v>
      </c>
      <c r="S33" s="46"/>
      <c r="T33" s="14"/>
      <c r="U33" s="14"/>
      <c r="V33" s="14"/>
      <c r="W33" s="14"/>
    </row>
    <row r="34" spans="4:25" x14ac:dyDescent="0.2"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9"/>
      <c r="P34" s="14"/>
      <c r="Q34" s="14"/>
      <c r="R34" s="14"/>
      <c r="S34" s="14"/>
      <c r="T34" s="14"/>
      <c r="U34" s="14"/>
      <c r="V34" s="14"/>
      <c r="W34" s="14"/>
    </row>
    <row r="35" spans="4:25" x14ac:dyDescent="0.2"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9"/>
      <c r="P35" s="14"/>
      <c r="Q35" s="14"/>
      <c r="R35" s="14"/>
      <c r="S35" s="14"/>
      <c r="T35" s="14"/>
      <c r="U35" s="14"/>
      <c r="V35" s="14"/>
      <c r="W35" s="14"/>
    </row>
    <row r="36" spans="4:25" x14ac:dyDescent="0.2"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9"/>
      <c r="P36" s="14"/>
      <c r="Q36" s="14"/>
      <c r="R36" s="14"/>
      <c r="S36" s="14"/>
      <c r="T36" s="14"/>
      <c r="U36" s="14"/>
      <c r="V36" s="14"/>
      <c r="W36" s="14"/>
    </row>
    <row r="37" spans="4:25" x14ac:dyDescent="0.2"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9"/>
      <c r="P37" s="14"/>
      <c r="Q37" s="14"/>
      <c r="R37" s="14"/>
      <c r="S37" s="14"/>
      <c r="T37" s="14"/>
      <c r="U37" s="14"/>
      <c r="V37" s="14"/>
      <c r="W37" s="14"/>
    </row>
    <row r="38" spans="4:25" x14ac:dyDescent="0.2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9"/>
      <c r="O38" s="8" t="s">
        <v>68</v>
      </c>
      <c r="P38" s="14">
        <f>SLOPE(U46:U48,T46:T48)</f>
        <v>0.87326690500174853</v>
      </c>
      <c r="Q38" s="14">
        <f t="shared" ref="Q38" si="0">+DEGREES(ATAN(P38))</f>
        <v>41.129636680850702</v>
      </c>
      <c r="R38" s="73">
        <f>+T50</f>
        <v>8.9796287384138473E-2</v>
      </c>
      <c r="S38" s="46"/>
      <c r="T38" s="14"/>
      <c r="U38" s="14"/>
      <c r="V38" s="14"/>
      <c r="W38" s="14"/>
    </row>
    <row r="39" spans="4:25" x14ac:dyDescent="0.2">
      <c r="D39" s="53"/>
      <c r="E39" s="225"/>
      <c r="F39" s="225"/>
      <c r="G39" s="15"/>
      <c r="H39" s="15"/>
      <c r="I39" s="15"/>
      <c r="J39" s="15"/>
      <c r="K39" s="15"/>
      <c r="L39" s="15"/>
      <c r="M39" s="15"/>
      <c r="N39" s="19"/>
      <c r="P39" s="14"/>
      <c r="Q39" s="14"/>
      <c r="R39" s="14"/>
      <c r="S39" s="14"/>
      <c r="T39" s="14"/>
      <c r="U39" s="14"/>
      <c r="V39" s="14"/>
      <c r="W39" s="14"/>
    </row>
    <row r="40" spans="4:25" x14ac:dyDescent="0.2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9"/>
      <c r="P40" s="14"/>
      <c r="Q40" s="14"/>
      <c r="R40" s="14"/>
      <c r="S40" s="14"/>
      <c r="T40" s="14"/>
      <c r="U40" s="14"/>
      <c r="V40" s="14"/>
      <c r="W40" s="14"/>
    </row>
    <row r="41" spans="4:25" x14ac:dyDescent="0.2"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9"/>
      <c r="P41" s="14"/>
      <c r="Q41" s="14"/>
      <c r="R41" s="14"/>
      <c r="S41" s="14"/>
      <c r="T41" s="14"/>
      <c r="U41" s="14"/>
      <c r="V41" s="14"/>
      <c r="W41" s="14"/>
    </row>
    <row r="42" spans="4:25" x14ac:dyDescent="0.2">
      <c r="D42" s="226"/>
      <c r="E42" s="226"/>
      <c r="F42" s="15"/>
      <c r="G42" s="15"/>
      <c r="H42" s="15"/>
      <c r="I42" s="15"/>
      <c r="J42" s="15"/>
      <c r="K42" s="15"/>
      <c r="L42" s="15"/>
      <c r="M42" s="15"/>
      <c r="N42" s="19"/>
    </row>
    <row r="43" spans="4:25" x14ac:dyDescent="0.2">
      <c r="D43" s="226"/>
      <c r="E43" s="226"/>
      <c r="F43" s="15"/>
      <c r="G43" s="15"/>
      <c r="H43" s="15"/>
      <c r="I43" s="15"/>
      <c r="J43" s="15"/>
      <c r="K43" s="15"/>
      <c r="L43" s="15"/>
      <c r="M43" s="15"/>
      <c r="N43" s="19"/>
    </row>
    <row r="44" spans="4:25" x14ac:dyDescent="0.2">
      <c r="D44" s="226"/>
      <c r="E44" s="226"/>
      <c r="F44" s="15"/>
      <c r="G44" s="15"/>
      <c r="H44" s="15"/>
      <c r="I44" s="15"/>
      <c r="J44" s="15"/>
      <c r="K44" s="15"/>
      <c r="L44" s="15"/>
      <c r="M44" s="15"/>
      <c r="N44" s="19"/>
      <c r="T44" s="8" t="s">
        <v>63</v>
      </c>
    </row>
    <row r="45" spans="4:25" x14ac:dyDescent="0.2"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9"/>
      <c r="Q45" s="229" t="s">
        <v>64</v>
      </c>
      <c r="R45" s="230"/>
      <c r="T45" s="227" t="s">
        <v>66</v>
      </c>
      <c r="U45" s="228"/>
      <c r="Y45" s="10"/>
    </row>
    <row r="46" spans="4:25" x14ac:dyDescent="0.2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9"/>
      <c r="Q46" s="13">
        <v>0.7</v>
      </c>
      <c r="R46" s="13">
        <v>0.5</v>
      </c>
      <c r="T46" s="29">
        <v>0</v>
      </c>
      <c r="U46" s="29">
        <v>0.1</v>
      </c>
    </row>
    <row r="47" spans="4:25" x14ac:dyDescent="0.2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9"/>
      <c r="Q47" s="13">
        <v>1.3</v>
      </c>
      <c r="R47" s="13">
        <v>1.3</v>
      </c>
      <c r="T47" s="29">
        <v>0.45</v>
      </c>
      <c r="U47" s="29">
        <v>0.47</v>
      </c>
    </row>
    <row r="48" spans="4:25" x14ac:dyDescent="0.2"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9"/>
      <c r="Q48" s="13">
        <f>+W27</f>
        <v>2.2923979451435192</v>
      </c>
      <c r="R48" s="13">
        <f>+X27</f>
        <v>1.543202531090301</v>
      </c>
      <c r="T48" s="29">
        <f>+W22</f>
        <v>2.2417442128908771</v>
      </c>
      <c r="U48" s="29">
        <v>2.0499999999999998</v>
      </c>
    </row>
    <row r="49" spans="4:20" x14ac:dyDescent="0.2">
      <c r="D49" s="15"/>
      <c r="E49" s="225"/>
      <c r="F49" s="225"/>
      <c r="G49" s="15"/>
      <c r="H49" s="15"/>
      <c r="I49" s="15"/>
      <c r="J49" s="15"/>
      <c r="K49" s="15"/>
      <c r="L49" s="15"/>
      <c r="M49" s="15"/>
      <c r="N49" s="19"/>
      <c r="O49" s="15"/>
      <c r="P49" s="15"/>
      <c r="Q49" s="15">
        <v>0</v>
      </c>
      <c r="R49" s="8">
        <v>0</v>
      </c>
    </row>
    <row r="50" spans="4:20" x14ac:dyDescent="0.2"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9"/>
      <c r="O50" s="15"/>
      <c r="P50" s="15"/>
      <c r="Q50" s="15">
        <f>INTERCEPT(R46:R48,Q46:Q48)</f>
        <v>0.23593868489589565</v>
      </c>
      <c r="T50" s="15">
        <f>INTERCEPT(U46:U48,T46:T48)</f>
        <v>8.9796287384138473E-2</v>
      </c>
    </row>
    <row r="51" spans="4:20" x14ac:dyDescent="0.2"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9"/>
      <c r="O51" s="15"/>
      <c r="P51" s="15"/>
      <c r="Q51" s="15"/>
    </row>
    <row r="52" spans="4:20" x14ac:dyDescent="0.2"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9"/>
      <c r="O52" s="15"/>
      <c r="P52" s="15"/>
      <c r="Q52" s="74"/>
      <c r="T52" s="74"/>
    </row>
    <row r="53" spans="4:20" x14ac:dyDescent="0.2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9"/>
      <c r="O53" s="15"/>
      <c r="P53" s="15"/>
      <c r="Q53" s="74"/>
      <c r="T53" s="74"/>
    </row>
    <row r="54" spans="4:20" x14ac:dyDescent="0.2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9"/>
      <c r="O54" s="15"/>
      <c r="P54" s="15"/>
      <c r="Q54" s="74"/>
      <c r="T54" s="74"/>
    </row>
    <row r="55" spans="4:20" x14ac:dyDescent="0.2">
      <c r="H55" s="15"/>
      <c r="I55" s="15"/>
      <c r="J55" s="15"/>
      <c r="K55" s="15"/>
      <c r="L55" s="15"/>
      <c r="M55" s="15"/>
      <c r="N55" s="19"/>
      <c r="O55" s="15"/>
      <c r="P55" s="15"/>
    </row>
    <row r="56" spans="4:20" x14ac:dyDescent="0.2">
      <c r="H56" s="15"/>
      <c r="I56" s="15"/>
      <c r="J56" s="15"/>
      <c r="K56" s="15"/>
      <c r="L56" s="15"/>
      <c r="M56" s="15"/>
      <c r="N56" s="19"/>
      <c r="O56" s="15"/>
      <c r="P56" s="15"/>
      <c r="Q56" s="15"/>
    </row>
    <row r="57" spans="4:20" x14ac:dyDescent="0.2">
      <c r="H57" s="15"/>
      <c r="I57" s="15"/>
      <c r="J57" s="15"/>
      <c r="K57" s="15"/>
      <c r="L57" s="15"/>
      <c r="M57" s="15"/>
      <c r="N57" s="19"/>
      <c r="O57" s="15"/>
      <c r="P57" s="15"/>
    </row>
    <row r="58" spans="4:20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9"/>
      <c r="O58" s="15"/>
      <c r="P58" s="15"/>
      <c r="Q58" s="15"/>
    </row>
    <row r="59" spans="4:20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9"/>
      <c r="O59" s="15"/>
      <c r="P59" s="15"/>
      <c r="Q59" s="15"/>
    </row>
    <row r="60" spans="4:20" ht="15" customHeight="1" x14ac:dyDescent="0.2">
      <c r="D60" s="225"/>
      <c r="E60" s="225"/>
      <c r="F60" s="45"/>
      <c r="G60" s="45"/>
      <c r="H60" s="45"/>
      <c r="I60" s="15"/>
      <c r="J60" s="15"/>
      <c r="K60" s="15"/>
      <c r="L60" s="15"/>
      <c r="M60" s="15"/>
      <c r="N60" s="19"/>
      <c r="O60" s="15"/>
      <c r="P60" s="15"/>
      <c r="Q60" s="15"/>
    </row>
    <row r="61" spans="4:20" x14ac:dyDescent="0.2">
      <c r="D61" s="15"/>
      <c r="E61" s="15"/>
      <c r="F61" s="15"/>
      <c r="G61" s="15"/>
      <c r="H61" s="15"/>
    </row>
    <row r="69" spans="15:17" x14ac:dyDescent="0.2">
      <c r="O69" s="8">
        <v>2.5</v>
      </c>
      <c r="P69" s="8">
        <v>1.88</v>
      </c>
    </row>
    <row r="70" spans="15:17" x14ac:dyDescent="0.2">
      <c r="O70" s="8">
        <f>+O69*100</f>
        <v>250</v>
      </c>
      <c r="P70" s="8">
        <f>+P69*O69</f>
        <v>4.6999999999999993</v>
      </c>
    </row>
    <row r="72" spans="15:17" x14ac:dyDescent="0.2">
      <c r="P72" s="8">
        <f>+P69*O70</f>
        <v>470</v>
      </c>
      <c r="Q72" s="8">
        <f>+P72/1000</f>
        <v>0.47</v>
      </c>
    </row>
    <row r="87" spans="5:13" ht="15" x14ac:dyDescent="0.2">
      <c r="E87" s="78"/>
      <c r="F87" s="78"/>
      <c r="G87" s="78"/>
      <c r="H87" s="78"/>
      <c r="I87" s="78"/>
      <c r="J87" s="78"/>
      <c r="K87" s="78"/>
      <c r="L87" s="78"/>
      <c r="M87" s="78"/>
    </row>
    <row r="88" spans="5:13" ht="15" x14ac:dyDescent="0.2">
      <c r="E88" s="78"/>
      <c r="F88" s="78"/>
      <c r="G88" s="78"/>
      <c r="H88" s="78"/>
      <c r="I88" s="78"/>
      <c r="J88" s="78"/>
      <c r="K88" s="78"/>
      <c r="L88" s="78"/>
      <c r="M88" s="78"/>
    </row>
    <row r="89" spans="5:13" ht="15" x14ac:dyDescent="0.2">
      <c r="E89" s="78"/>
      <c r="F89" s="78"/>
      <c r="G89" s="78"/>
      <c r="H89" s="78"/>
      <c r="I89" s="78"/>
      <c r="J89" s="79" t="s">
        <v>75</v>
      </c>
      <c r="K89" s="80"/>
      <c r="L89" s="80"/>
      <c r="M89" s="78"/>
    </row>
    <row r="90" spans="5:13" ht="15" x14ac:dyDescent="0.2">
      <c r="E90" s="79" t="s">
        <v>74</v>
      </c>
      <c r="F90" s="189"/>
      <c r="G90" s="189"/>
      <c r="H90" s="189"/>
      <c r="I90" s="78"/>
      <c r="J90" s="78"/>
      <c r="K90" s="78" t="s">
        <v>76</v>
      </c>
      <c r="L90" s="78"/>
      <c r="M90" s="78"/>
    </row>
    <row r="91" spans="5:13" ht="15" x14ac:dyDescent="0.2">
      <c r="E91" s="78"/>
      <c r="F91" s="84"/>
      <c r="G91" s="84"/>
      <c r="H91" s="84"/>
      <c r="I91" s="78"/>
      <c r="J91" s="78"/>
      <c r="K91" s="78" t="s">
        <v>77</v>
      </c>
      <c r="L91" s="78"/>
      <c r="M91" s="78"/>
    </row>
  </sheetData>
  <mergeCells count="15">
    <mergeCell ref="T45:U45"/>
    <mergeCell ref="Q45:R45"/>
    <mergeCell ref="E39:F39"/>
    <mergeCell ref="D1:F4"/>
    <mergeCell ref="E5:F5"/>
    <mergeCell ref="K5:M5"/>
    <mergeCell ref="G1:N2"/>
    <mergeCell ref="G3:N4"/>
    <mergeCell ref="E6:F7"/>
    <mergeCell ref="F90:H90"/>
    <mergeCell ref="D60:E60"/>
    <mergeCell ref="D42:E42"/>
    <mergeCell ref="D43:E43"/>
    <mergeCell ref="D44:E44"/>
    <mergeCell ref="E49:F49"/>
  </mergeCells>
  <conditionalFormatting sqref="G91:H95 R85:AA1048576 F58:H60 E58:E59 O1:O4 L6:M8 K5:K8 AB1:XFD1048576 R1:AA15 Y45:AA45 P1:Q19 O9:O19 G5:G54 A1:C1048576 H9:H57 D96:N1048576 Q58:Q1048576 O20:X48 G87:H89 T52:T54 T50 O49:P1048576 Q56 Q49:Q54 D12:F54 H5:J7 D61:H72 D87:F95 D83:N83 I87:N95 D1:F4 D5:E5 H8:I8 D7 E6 I9:N72">
    <cfRule type="containsErrors" dxfId="9" priority="26">
      <formula>ISERROR(A1)</formula>
    </cfRule>
  </conditionalFormatting>
  <conditionalFormatting sqref="D1:F4">
    <cfRule type="containsErrors" dxfId="8" priority="11">
      <formula>ISERROR(D1)</formula>
    </cfRule>
  </conditionalFormatting>
  <conditionalFormatting sqref="D1:F4">
    <cfRule type="containsErrors" dxfId="7" priority="10">
      <formula>ISERROR(D1)</formula>
    </cfRule>
  </conditionalFormatting>
  <conditionalFormatting sqref="D1:F4">
    <cfRule type="containsErrors" dxfId="6" priority="7">
      <formula>ISERROR(D1)</formula>
    </cfRule>
  </conditionalFormatting>
  <conditionalFormatting sqref="D1:F4">
    <cfRule type="containsErrors" dxfId="5" priority="6">
      <formula>ISERROR(D1)</formula>
    </cfRule>
  </conditionalFormatting>
  <conditionalFormatting sqref="D1:F4">
    <cfRule type="containsErrors" dxfId="4" priority="5">
      <formula>ISERROR(D1)</formula>
    </cfRule>
  </conditionalFormatting>
  <conditionalFormatting sqref="D1:F4">
    <cfRule type="containsErrors" dxfId="3" priority="4">
      <formula>ISERROR(D1)</formula>
    </cfRule>
  </conditionalFormatting>
  <conditionalFormatting sqref="G3">
    <cfRule type="containsErrors" dxfId="2" priority="3">
      <formula>ISERROR(G3)</formula>
    </cfRule>
  </conditionalFormatting>
  <conditionalFormatting sqref="H1:N1 G1:G4 H4:N4">
    <cfRule type="containsErrors" dxfId="1" priority="2">
      <formula>ISERROR(G1)</formula>
    </cfRule>
  </conditionalFormatting>
  <conditionalFormatting sqref="G3">
    <cfRule type="containsErrors" dxfId="0" priority="1">
      <formula>ISERROR(G3)</formula>
    </cfRule>
  </conditionalFormatting>
  <printOptions horizontalCentered="1"/>
  <pageMargins left="0.70866141732283472" right="0.70866141732283472" top="1.299212598425197" bottom="0.74803149606299213" header="0.31496062992125984" footer="0.31496062992125984"/>
  <pageSetup paperSize="122" scale="34" orientation="portrait" r:id="rId1"/>
  <headerFooter>
    <oddFooter>&amp;CCarrera 57B No. 67A – 54 Teléfono: (57 – 1) 4856703  Fax. 6609027 Cel. 311 4505326 informaciontecnica@ingercivil.com  Bogotá - Colombia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CD A wn</vt:lpstr>
      <vt:lpstr>CD B wn</vt:lpstr>
      <vt:lpstr>CD C wn</vt:lpstr>
      <vt:lpstr>Graficos-</vt:lpstr>
      <vt:lpstr>'CD A wn'!Área_de_impresión</vt:lpstr>
      <vt:lpstr>'CD B wn'!Área_de_impresión</vt:lpstr>
      <vt:lpstr>'CD C wn'!Área_de_impresión</vt:lpstr>
      <vt:lpstr>'Graficos-'!Área_de_impresión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Johana Rojas</cp:lastModifiedBy>
  <cp:lastPrinted>2016-12-12T20:14:42Z</cp:lastPrinted>
  <dcterms:created xsi:type="dcterms:W3CDTF">2011-01-31T14:19:27Z</dcterms:created>
  <dcterms:modified xsi:type="dcterms:W3CDTF">2016-12-12T20:17:35Z</dcterms:modified>
</cp:coreProperties>
</file>